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8.xml" ContentType="application/vnd.openxmlformats-officedocument.drawingml.chart+xml"/>
  <Override PartName="/xl/drawings/drawing10.xml" ContentType="application/vnd.openxmlformats-officedocument.drawing+xml"/>
  <Override PartName="/xl/charts/chart9.xml" ContentType="application/vnd.openxmlformats-officedocument.drawingml.chart+xml"/>
  <Override PartName="/xl/drawings/drawing11.xml" ContentType="application/vnd.openxmlformats-officedocument.drawing+xml"/>
  <Override PartName="/xl/charts/chart10.xml" ContentType="application/vnd.openxmlformats-officedocument.drawingml.chart+xml"/>
  <Override PartName="/xl/drawings/drawing12.xml" ContentType="application/vnd.openxmlformats-officedocument.drawing+xml"/>
  <Override PartName="/xl/charts/chart11.xml" ContentType="application/vnd.openxmlformats-officedocument.drawingml.chart+xml"/>
  <Override PartName="/xl/drawings/drawing13.xml" ContentType="application/vnd.openxmlformats-officedocument.drawing+xml"/>
  <Override PartName="/xl/charts/chart12.xml" ContentType="application/vnd.openxmlformats-officedocument.drawingml.chart+xml"/>
  <Override PartName="/xl/drawings/drawing14.xml" ContentType="application/vnd.openxmlformats-officedocument.drawing+xml"/>
  <Override PartName="/xl/charts/chart13.xml" ContentType="application/vnd.openxmlformats-officedocument.drawingml.chart+xml"/>
  <Override PartName="/xl/drawings/drawing15.xml" ContentType="application/vnd.openxmlformats-officedocument.drawing+xml"/>
  <Override PartName="/xl/charts/chart14.xml" ContentType="application/vnd.openxmlformats-officedocument.drawingml.chart+xml"/>
  <Override PartName="/xl/drawings/drawing16.xml" ContentType="application/vnd.openxmlformats-officedocument.drawing+xml"/>
  <Override PartName="/xl/charts/chart15.xml" ContentType="application/vnd.openxmlformats-officedocument.drawingml.chart+xml"/>
  <Override PartName="/xl/drawings/drawing17.xml" ContentType="application/vnd.openxmlformats-officedocument.drawing+xml"/>
  <Override PartName="/xl/charts/chart16.xml" ContentType="application/vnd.openxmlformats-officedocument.drawingml.chart+xml"/>
  <Override PartName="/xl/drawings/drawing18.xml" ContentType="application/vnd.openxmlformats-officedocument.drawing+xml"/>
  <Override PartName="/xl/charts/chart17.xml" ContentType="application/vnd.openxmlformats-officedocument.drawingml.chart+xml"/>
  <Override PartName="/xl/drawings/drawing19.xml" ContentType="application/vnd.openxmlformats-officedocument.drawing+xml"/>
  <Override PartName="/xl/charts/chart18.xml" ContentType="application/vnd.openxmlformats-officedocument.drawingml.chart+xml"/>
  <Override PartName="/xl/drawings/drawing20.xml" ContentType="application/vnd.openxmlformats-officedocument.drawing+xml"/>
  <Override PartName="/xl/charts/chart19.xml" ContentType="application/vnd.openxmlformats-officedocument.drawingml.chart+xml"/>
  <Override PartName="/xl/drawings/drawing21.xml" ContentType="application/vnd.openxmlformats-officedocument.drawing+xml"/>
  <Override PartName="/xl/charts/chart20.xml" ContentType="application/vnd.openxmlformats-officedocument.drawingml.chart+xml"/>
  <Override PartName="/xl/drawings/drawing22.xml" ContentType="application/vnd.openxmlformats-officedocument.drawing+xml"/>
  <Override PartName="/xl/charts/chart21.xml" ContentType="application/vnd.openxmlformats-officedocument.drawingml.chart+xml"/>
  <Override PartName="/xl/drawings/drawing23.xml" ContentType="application/vnd.openxmlformats-officedocument.drawing+xml"/>
  <Override PartName="/xl/charts/chart22.xml" ContentType="application/vnd.openxmlformats-officedocument.drawingml.chart+xml"/>
  <Override PartName="/xl/drawings/drawing24.xml" ContentType="application/vnd.openxmlformats-officedocument.drawing+xml"/>
  <Override PartName="/xl/charts/chart23.xml" ContentType="application/vnd.openxmlformats-officedocument.drawingml.chart+xml"/>
  <Override PartName="/xl/drawings/drawing25.xml" ContentType="application/vnd.openxmlformats-officedocument.drawing+xml"/>
  <Override PartName="/xl/charts/chart24.xml" ContentType="application/vnd.openxmlformats-officedocument.drawingml.chart+xml"/>
  <Override PartName="/xl/drawings/drawing26.xml" ContentType="application/vnd.openxmlformats-officedocument.drawing+xml"/>
  <Override PartName="/xl/charts/chart25.xml" ContentType="application/vnd.openxmlformats-officedocument.drawingml.chart+xml"/>
  <Override PartName="/xl/drawings/drawing27.xml" ContentType="application/vnd.openxmlformats-officedocument.drawing+xml"/>
  <Override PartName="/xl/charts/chart26.xml" ContentType="application/vnd.openxmlformats-officedocument.drawingml.chart+xml"/>
  <Override PartName="/xl/drawings/drawing28.xml" ContentType="application/vnd.openxmlformats-officedocument.drawing+xml"/>
  <Override PartName="/xl/charts/chart27.xml" ContentType="application/vnd.openxmlformats-officedocument.drawingml.chart+xml"/>
  <Override PartName="/xl/drawings/drawing29.xml" ContentType="application/vnd.openxmlformats-officedocument.drawing+xml"/>
  <Override PartName="/xl/charts/chart28.xml" ContentType="application/vnd.openxmlformats-officedocument.drawingml.chart+xml"/>
  <Override PartName="/xl/drawings/drawing30.xml" ContentType="application/vnd.openxmlformats-officedocument.drawing+xml"/>
  <Override PartName="/xl/charts/chart29.xml" ContentType="application/vnd.openxmlformats-officedocument.drawingml.chart+xml"/>
  <Override PartName="/xl/drawings/drawing31.xml" ContentType="application/vnd.openxmlformats-officedocument.drawing+xml"/>
  <Override PartName="/xl/charts/chart30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600" yWindow="645" windowWidth="10035" windowHeight="5400"/>
  </bookViews>
  <sheets>
    <sheet name="Index" sheetId="58" r:id="rId1"/>
    <sheet name="Figur 2.1" sheetId="32" r:id="rId2"/>
    <sheet name="Figur 2.2" sheetId="1" r:id="rId3"/>
    <sheet name="Tabell 2.1" sheetId="21" r:id="rId4"/>
    <sheet name="Figur 2.3" sheetId="2" r:id="rId5"/>
    <sheet name="Figur 2.4" sheetId="3" r:id="rId6"/>
    <sheet name="Figur. 2.5" sheetId="6" r:id="rId7"/>
    <sheet name="Figur 2.6" sheetId="7" r:id="rId8"/>
    <sheet name="Figur 2.7" sheetId="9" r:id="rId9"/>
    <sheet name="Figur 2.8" sheetId="11" r:id="rId10"/>
    <sheet name="Figur 3.1" sheetId="13" r:id="rId11"/>
    <sheet name="Tabell 3.1" sheetId="35" r:id="rId12"/>
    <sheet name="Tabell 3.2" sheetId="36" r:id="rId13"/>
    <sheet name="Tabell 4.1" sheetId="23" r:id="rId14"/>
    <sheet name="Tabell 4.2" sheetId="25" r:id="rId15"/>
    <sheet name="Tabell 4.3" sheetId="27" r:id="rId16"/>
    <sheet name="Figur 4.1" sheetId="15" r:id="rId17"/>
    <sheet name="Tabell 4.4" sheetId="29" r:id="rId18"/>
    <sheet name="Figur 4.2" sheetId="17" r:id="rId19"/>
    <sheet name="Figur 4.3" sheetId="18" r:id="rId20"/>
    <sheet name="Tabell 4.5" sheetId="37" r:id="rId21"/>
    <sheet name="Figur 4.4" sheetId="38" r:id="rId22"/>
    <sheet name="Figur 4.5" sheetId="33" r:id="rId23"/>
    <sheet name="Tabell 4.6" sheetId="30" r:id="rId24"/>
    <sheet name="Tabell 4.7" sheetId="31" r:id="rId25"/>
    <sheet name="Figur 4.6" sheetId="20" r:id="rId26"/>
    <sheet name="Tabell 5.1" sheetId="39" r:id="rId27"/>
    <sheet name="Tabell 5.2" sheetId="40" r:id="rId28"/>
    <sheet name="Tabell 5.3" sheetId="41" r:id="rId29"/>
    <sheet name="Tabell 5.4" sheetId="43" r:id="rId30"/>
    <sheet name="Figur 5.1" sheetId="45" r:id="rId31"/>
    <sheet name="Tabell 5.5" sheetId="44" r:id="rId32"/>
    <sheet name="Figur 7.1" sheetId="4" r:id="rId33"/>
    <sheet name="Figur 7.2" sheetId="5" r:id="rId34"/>
    <sheet name="Figur 7.3" sheetId="8" r:id="rId35"/>
    <sheet name="Figur 7.4" sheetId="10" r:id="rId36"/>
    <sheet name="Figur 7.5" sheetId="12" r:id="rId37"/>
    <sheet name="Figur 8.1" sheetId="22" r:id="rId38"/>
    <sheet name="Figur 8.2" sheetId="56" r:id="rId39"/>
    <sheet name="Figur 8.3" sheetId="57" r:id="rId40"/>
    <sheet name="Tabell 9.1" sheetId="24" r:id="rId41"/>
    <sheet name="Figur 9.1" sheetId="14" r:id="rId42"/>
    <sheet name="Tabell 9.2" sheetId="26" r:id="rId43"/>
    <sheet name="Tabell 9.3" sheetId="28" r:id="rId44"/>
    <sheet name="Figur 9.2" sheetId="16" r:id="rId45"/>
    <sheet name="Figur 9.3" sheetId="52" r:id="rId46"/>
    <sheet name="Figur 9.4" sheetId="53" r:id="rId47"/>
    <sheet name="Figur 9.5" sheetId="54" r:id="rId48"/>
    <sheet name="Figur 9.6" sheetId="55" r:id="rId49"/>
    <sheet name="Figur 9.7" sheetId="19" r:id="rId50"/>
    <sheet name="Tabell 10.1" sheetId="46" r:id="rId51"/>
    <sheet name="Tabell 10.2" sheetId="47" r:id="rId52"/>
    <sheet name="Tabell 10.3" sheetId="48" r:id="rId53"/>
    <sheet name="Tabell 10.4" sheetId="42" r:id="rId54"/>
    <sheet name="Tabell 10.5" sheetId="49" r:id="rId55"/>
  </sheets>
  <externalReferences>
    <externalReference r:id="rId56"/>
  </externalReferences>
  <calcPr calcId="145621"/>
</workbook>
</file>

<file path=xl/calcChain.xml><?xml version="1.0" encoding="utf-8"?>
<calcChain xmlns="http://schemas.openxmlformats.org/spreadsheetml/2006/main">
  <c r="C11" i="27" l="1"/>
  <c r="D11" i="27"/>
  <c r="E11" i="27"/>
  <c r="B11" i="27"/>
  <c r="B11" i="38" l="1"/>
  <c r="B34" i="58" l="1"/>
  <c r="L29" i="48" l="1"/>
  <c r="K29" i="48"/>
  <c r="M29" i="48" s="1"/>
  <c r="J29" i="48"/>
  <c r="M28" i="48"/>
  <c r="L28" i="48"/>
  <c r="M27" i="48"/>
  <c r="L27" i="48"/>
  <c r="M26" i="48"/>
  <c r="L26" i="48"/>
  <c r="M25" i="48"/>
  <c r="L25" i="48"/>
  <c r="M23" i="48"/>
  <c r="L23" i="48"/>
  <c r="M22" i="48"/>
  <c r="L22" i="48"/>
  <c r="M21" i="48"/>
  <c r="L21" i="48"/>
  <c r="K21" i="48"/>
  <c r="J21" i="48"/>
  <c r="M20" i="48"/>
  <c r="L20" i="48"/>
  <c r="M19" i="48"/>
  <c r="L19" i="48"/>
  <c r="M18" i="48"/>
  <c r="L18" i="48"/>
  <c r="M17" i="48"/>
  <c r="L17" i="48"/>
  <c r="M16" i="48"/>
  <c r="L16" i="48"/>
  <c r="K16" i="48"/>
  <c r="K30" i="48" s="1"/>
  <c r="J16" i="48"/>
  <c r="J30" i="48" s="1"/>
  <c r="M15" i="48"/>
  <c r="L15" i="48"/>
  <c r="M14" i="48"/>
  <c r="L14" i="48"/>
  <c r="M13" i="48"/>
  <c r="L13" i="48"/>
  <c r="M12" i="48"/>
  <c r="L12" i="48"/>
  <c r="M11" i="48"/>
  <c r="L11" i="48"/>
  <c r="M10" i="48"/>
  <c r="L10" i="48"/>
  <c r="M9" i="48"/>
  <c r="L9" i="48"/>
  <c r="M8" i="48"/>
  <c r="L8" i="48"/>
  <c r="M7" i="48"/>
  <c r="L7" i="48"/>
  <c r="M6" i="48"/>
  <c r="L6" i="48"/>
  <c r="M5" i="48"/>
  <c r="L5" i="48"/>
  <c r="M4" i="48"/>
  <c r="L4" i="48"/>
  <c r="L29" i="47"/>
  <c r="K29" i="47"/>
  <c r="M29" i="47" s="1"/>
  <c r="J29" i="47"/>
  <c r="M28" i="47"/>
  <c r="L28" i="47"/>
  <c r="M27" i="47"/>
  <c r="L27" i="47"/>
  <c r="M26" i="47"/>
  <c r="L26" i="47"/>
  <c r="K21" i="47"/>
  <c r="M21" i="47" s="1"/>
  <c r="J21" i="47"/>
  <c r="M20" i="47"/>
  <c r="L20" i="47"/>
  <c r="M19" i="47"/>
  <c r="L19" i="47"/>
  <c r="M18" i="47"/>
  <c r="L18" i="47"/>
  <c r="M17" i="47"/>
  <c r="L17" i="47"/>
  <c r="K16" i="47"/>
  <c r="J16" i="47"/>
  <c r="J30" i="47" s="1"/>
  <c r="M15" i="47"/>
  <c r="L15" i="47"/>
  <c r="M14" i="47"/>
  <c r="L14" i="47"/>
  <c r="M13" i="47"/>
  <c r="L13" i="47"/>
  <c r="M12" i="47"/>
  <c r="L12" i="47"/>
  <c r="M11" i="47"/>
  <c r="L11" i="47"/>
  <c r="M10" i="47"/>
  <c r="L10" i="47"/>
  <c r="M9" i="47"/>
  <c r="L9" i="47"/>
  <c r="M8" i="47"/>
  <c r="L8" i="47"/>
  <c r="M7" i="47"/>
  <c r="L7" i="47"/>
  <c r="M6" i="47"/>
  <c r="L6" i="47"/>
  <c r="M5" i="47"/>
  <c r="L5" i="47"/>
  <c r="M4" i="47"/>
  <c r="L4" i="47"/>
  <c r="K29" i="46"/>
  <c r="M29" i="46" s="1"/>
  <c r="J29" i="46"/>
  <c r="M28" i="46"/>
  <c r="L28" i="46"/>
  <c r="M27" i="46"/>
  <c r="L27" i="46"/>
  <c r="M26" i="46"/>
  <c r="L26" i="46"/>
  <c r="M25" i="46"/>
  <c r="L25" i="46"/>
  <c r="L21" i="46"/>
  <c r="K21" i="46"/>
  <c r="M21" i="46" s="1"/>
  <c r="J21" i="46"/>
  <c r="M20" i="46"/>
  <c r="L20" i="46"/>
  <c r="M19" i="46"/>
  <c r="L19" i="46"/>
  <c r="M18" i="46"/>
  <c r="L18" i="46"/>
  <c r="M17" i="46"/>
  <c r="L17" i="46"/>
  <c r="K16" i="46"/>
  <c r="K30" i="46" s="1"/>
  <c r="J16" i="46"/>
  <c r="J30" i="46" s="1"/>
  <c r="M15" i="46"/>
  <c r="L15" i="46"/>
  <c r="M14" i="46"/>
  <c r="L14" i="46"/>
  <c r="M13" i="46"/>
  <c r="L13" i="46"/>
  <c r="M12" i="46"/>
  <c r="L12" i="46"/>
  <c r="M11" i="46"/>
  <c r="L11" i="46"/>
  <c r="M10" i="46"/>
  <c r="L10" i="46"/>
  <c r="M9" i="46"/>
  <c r="L9" i="46"/>
  <c r="M8" i="46"/>
  <c r="L8" i="46"/>
  <c r="M7" i="46"/>
  <c r="L7" i="46"/>
  <c r="M6" i="46"/>
  <c r="L6" i="46"/>
  <c r="M5" i="46"/>
  <c r="L5" i="46"/>
  <c r="M4" i="46"/>
  <c r="L4" i="46"/>
  <c r="L18" i="42"/>
  <c r="M17" i="42"/>
  <c r="L17" i="42"/>
  <c r="M16" i="42"/>
  <c r="L16" i="42"/>
  <c r="M15" i="42"/>
  <c r="L15" i="42"/>
  <c r="M14" i="42"/>
  <c r="L14" i="42"/>
  <c r="M13" i="42"/>
  <c r="L13" i="42"/>
  <c r="M12" i="42"/>
  <c r="L12" i="42"/>
  <c r="M11" i="42"/>
  <c r="L11" i="42"/>
  <c r="M10" i="42"/>
  <c r="L10" i="42"/>
  <c r="M9" i="42"/>
  <c r="L9" i="42"/>
  <c r="M8" i="42"/>
  <c r="L8" i="42"/>
  <c r="M7" i="42"/>
  <c r="L7" i="42"/>
  <c r="M6" i="42"/>
  <c r="L6" i="42"/>
  <c r="M5" i="42"/>
  <c r="L5" i="42"/>
  <c r="M4" i="42"/>
  <c r="L4" i="42"/>
  <c r="L18" i="41"/>
  <c r="M17" i="41"/>
  <c r="L17" i="41"/>
  <c r="M16" i="41"/>
  <c r="L16" i="41"/>
  <c r="M15" i="41"/>
  <c r="L15" i="41"/>
  <c r="M14" i="41"/>
  <c r="L14" i="41"/>
  <c r="M13" i="41"/>
  <c r="L13" i="41"/>
  <c r="M12" i="41"/>
  <c r="L12" i="41"/>
  <c r="M11" i="41"/>
  <c r="L11" i="41"/>
  <c r="M10" i="41"/>
  <c r="L10" i="41"/>
  <c r="M9" i="41"/>
  <c r="L9" i="41"/>
  <c r="M8" i="41"/>
  <c r="L8" i="41"/>
  <c r="M7" i="41"/>
  <c r="L7" i="41"/>
  <c r="M6" i="41"/>
  <c r="L6" i="41"/>
  <c r="M5" i="41"/>
  <c r="L5" i="41"/>
  <c r="M4" i="41"/>
  <c r="L4" i="41"/>
  <c r="K29" i="40"/>
  <c r="M29" i="40" s="1"/>
  <c r="J29" i="40"/>
  <c r="M28" i="40"/>
  <c r="L28" i="40"/>
  <c r="M27" i="40"/>
  <c r="L27" i="40"/>
  <c r="M26" i="40"/>
  <c r="L26" i="40"/>
  <c r="M25" i="40"/>
  <c r="L25" i="40"/>
  <c r="M23" i="40"/>
  <c r="L23" i="40"/>
  <c r="M22" i="40"/>
  <c r="L22" i="40"/>
  <c r="L21" i="40"/>
  <c r="K21" i="40"/>
  <c r="M21" i="40" s="1"/>
  <c r="J21" i="40"/>
  <c r="M20" i="40"/>
  <c r="L20" i="40"/>
  <c r="M19" i="40"/>
  <c r="L19" i="40"/>
  <c r="M18" i="40"/>
  <c r="L18" i="40"/>
  <c r="M17" i="40"/>
  <c r="L17" i="40"/>
  <c r="L16" i="40"/>
  <c r="K16" i="40"/>
  <c r="K30" i="40" s="1"/>
  <c r="J16" i="40"/>
  <c r="M15" i="40"/>
  <c r="L15" i="40"/>
  <c r="M14" i="40"/>
  <c r="L14" i="40"/>
  <c r="M13" i="40"/>
  <c r="L13" i="40"/>
  <c r="M12" i="40"/>
  <c r="L12" i="40"/>
  <c r="M11" i="40"/>
  <c r="L11" i="40"/>
  <c r="M10" i="40"/>
  <c r="L10" i="40"/>
  <c r="M9" i="40"/>
  <c r="L9" i="40"/>
  <c r="M8" i="40"/>
  <c r="L8" i="40"/>
  <c r="M7" i="40"/>
  <c r="L7" i="40"/>
  <c r="M6" i="40"/>
  <c r="L6" i="40"/>
  <c r="M5" i="40"/>
  <c r="L5" i="40"/>
  <c r="M4" i="40"/>
  <c r="L4" i="40"/>
  <c r="G15" i="39"/>
  <c r="I15" i="39" s="1"/>
  <c r="G13" i="39"/>
  <c r="I13" i="39" s="1"/>
  <c r="G12" i="39"/>
  <c r="I12" i="39" s="1"/>
  <c r="I11" i="39"/>
  <c r="H11" i="39"/>
  <c r="G9" i="39"/>
  <c r="I9" i="39" s="1"/>
  <c r="I8" i="39"/>
  <c r="G8" i="39"/>
  <c r="H8" i="39" s="1"/>
  <c r="I7" i="39"/>
  <c r="H7" i="39"/>
  <c r="G5" i="39"/>
  <c r="I5" i="39" s="1"/>
  <c r="I4" i="39"/>
  <c r="G4" i="39"/>
  <c r="I3" i="39"/>
  <c r="H3" i="39"/>
  <c r="G10" i="39" l="1"/>
  <c r="H10" i="39" s="1"/>
  <c r="G6" i="39"/>
  <c r="I6" i="39" s="1"/>
  <c r="H4" i="39"/>
  <c r="L29" i="40"/>
  <c r="J30" i="40"/>
  <c r="K30" i="47"/>
  <c r="L16" i="46"/>
  <c r="L29" i="46"/>
  <c r="M30" i="48"/>
  <c r="L30" i="48"/>
  <c r="M30" i="47"/>
  <c r="L30" i="47"/>
  <c r="L16" i="47"/>
  <c r="L21" i="47"/>
  <c r="M16" i="47"/>
  <c r="M30" i="46"/>
  <c r="L30" i="46"/>
  <c r="M16" i="46"/>
  <c r="M30" i="40"/>
  <c r="L30" i="40"/>
  <c r="M16" i="40"/>
  <c r="H6" i="39"/>
  <c r="G17" i="39"/>
  <c r="H13" i="39"/>
  <c r="H15" i="39"/>
  <c r="I10" i="39"/>
  <c r="H9" i="39"/>
  <c r="H12" i="39"/>
  <c r="H5" i="39"/>
  <c r="G14" i="39"/>
  <c r="G16" i="39"/>
  <c r="I16" i="39" l="1"/>
  <c r="H16" i="39"/>
  <c r="G18" i="39"/>
  <c r="I14" i="39"/>
  <c r="H14" i="39"/>
  <c r="I17" i="39"/>
  <c r="H17" i="39"/>
  <c r="I18" i="39" l="1"/>
  <c r="H18" i="39"/>
  <c r="E8" i="21" l="1"/>
  <c r="B8" i="21"/>
  <c r="D8" i="21"/>
  <c r="C8" i="21"/>
  <c r="C11" i="31"/>
  <c r="D11" i="31"/>
  <c r="E11" i="31"/>
  <c r="F11" i="31"/>
  <c r="B11" i="31"/>
  <c r="C14" i="30"/>
  <c r="D14" i="30"/>
  <c r="E14" i="30"/>
  <c r="F14" i="30"/>
  <c r="B14" i="30"/>
  <c r="F9" i="29"/>
</calcChain>
</file>

<file path=xl/sharedStrings.xml><?xml version="1.0" encoding="utf-8"?>
<sst xmlns="http://schemas.openxmlformats.org/spreadsheetml/2006/main" count="980" uniqueCount="260">
  <si>
    <t>Politidistrikt</t>
  </si>
  <si>
    <t>Særorgan</t>
  </si>
  <si>
    <t>Andre enheter</t>
  </si>
  <si>
    <t>Diverse</t>
  </si>
  <si>
    <t>Tjenester</t>
  </si>
  <si>
    <t>Materiell</t>
  </si>
  <si>
    <t>EBA</t>
  </si>
  <si>
    <t>Personell</t>
  </si>
  <si>
    <t>År</t>
  </si>
  <si>
    <t>5. Div</t>
  </si>
  <si>
    <t>Finnmark</t>
  </si>
  <si>
    <t>Møre og Romsdal</t>
  </si>
  <si>
    <t>Troms</t>
  </si>
  <si>
    <t>Agder</t>
  </si>
  <si>
    <t>Nordland</t>
  </si>
  <si>
    <t>Trøndelag</t>
  </si>
  <si>
    <t>Innlandet</t>
  </si>
  <si>
    <t>Sør-Øst</t>
  </si>
  <si>
    <t>Vest</t>
  </si>
  <si>
    <t>Øst</t>
  </si>
  <si>
    <t>Sør-Vest</t>
  </si>
  <si>
    <t>Oslo</t>
  </si>
  <si>
    <t>4. Tjenester</t>
  </si>
  <si>
    <t>3. Materiell</t>
  </si>
  <si>
    <t>2. EBA</t>
  </si>
  <si>
    <t>1. Personell</t>
  </si>
  <si>
    <t>Enhet</t>
  </si>
  <si>
    <t>Grensekommissariatet</t>
  </si>
  <si>
    <t>Nasjonalt ID-senter</t>
  </si>
  <si>
    <t>Utrykningspolitiet</t>
  </si>
  <si>
    <t>ØKOKRIM</t>
  </si>
  <si>
    <t>Politiets fellestjenester</t>
  </si>
  <si>
    <t>Politiets utlendingsenhet</t>
  </si>
  <si>
    <t>Politihøgskolen</t>
  </si>
  <si>
    <t>KRIPOS</t>
  </si>
  <si>
    <t>Politidirektoratet</t>
  </si>
  <si>
    <t>Politiets IKT-tjenester</t>
  </si>
  <si>
    <t>Lønn</t>
  </si>
  <si>
    <t>Husleie</t>
  </si>
  <si>
    <t>Handlingsrom</t>
  </si>
  <si>
    <t>Vedlikehold og drift av bil</t>
  </si>
  <si>
    <t>Innkjøp av bil</t>
  </si>
  <si>
    <t>Gjennomsnitt 2014-2018</t>
  </si>
  <si>
    <t>Rest</t>
  </si>
  <si>
    <t>legetjenester</t>
  </si>
  <si>
    <t>tolketjenester</t>
  </si>
  <si>
    <t>etterforskningstjenester</t>
  </si>
  <si>
    <t>Utgiftspost</t>
  </si>
  <si>
    <t>Endring i %</t>
  </si>
  <si>
    <t>vedlikehold</t>
  </si>
  <si>
    <t>div</t>
  </si>
  <si>
    <t>drift</t>
  </si>
  <si>
    <t>energi</t>
  </si>
  <si>
    <t>husleie</t>
  </si>
  <si>
    <t>Prosent av totale utgifter</t>
  </si>
  <si>
    <t>Totalsum</t>
  </si>
  <si>
    <t>kjøpte varer for videresalg</t>
  </si>
  <si>
    <t>annonser og profilering</t>
  </si>
  <si>
    <t>inventar</t>
  </si>
  <si>
    <t>kontor</t>
  </si>
  <si>
    <t>politiutstyr</t>
  </si>
  <si>
    <t>transport</t>
  </si>
  <si>
    <t>ikt</t>
  </si>
  <si>
    <t>programvare</t>
  </si>
  <si>
    <t>maskinvare</t>
  </si>
  <si>
    <t>driftskostnader telefoni og internett m.m.</t>
  </si>
  <si>
    <t>IKT-materiell</t>
  </si>
  <si>
    <t>fly</t>
  </si>
  <si>
    <t>andre transportmidler</t>
  </si>
  <si>
    <t>båt</t>
  </si>
  <si>
    <t>helikopter</t>
  </si>
  <si>
    <t>bil</t>
  </si>
  <si>
    <t>juridiske tjenester</t>
  </si>
  <si>
    <t>utdanningstjenester</t>
  </si>
  <si>
    <t>økonomitjenester</t>
  </si>
  <si>
    <t>andre fremmede tjenester</t>
  </si>
  <si>
    <t>administrative konsulenttjenester</t>
  </si>
  <si>
    <t>andre tjenester</t>
  </si>
  <si>
    <t>IKT-tjenester</t>
  </si>
  <si>
    <t>Konsulenttjenester - løpende driftsoppgaver administrative systemer</t>
  </si>
  <si>
    <t>Databehandlingstjenester administrative og sivile systemer</t>
  </si>
  <si>
    <t>Databehandlingstjenester - politifaglige systemer</t>
  </si>
  <si>
    <t>Konsulenttjenester - felles infrastruktur</t>
  </si>
  <si>
    <t>Konsulenttjenester - utvikling administrative systemer</t>
  </si>
  <si>
    <t>Konsulenttjenester - løpende driftsoppgaver politifaglige systemer</t>
  </si>
  <si>
    <t>Konsulenttjenester - rådgivning IKT</t>
  </si>
  <si>
    <t>Konsulenttjenester - utvikling politifaglige systemer</t>
  </si>
  <si>
    <t>Type utgift</t>
  </si>
  <si>
    <t>Verdi</t>
  </si>
  <si>
    <t>Andre kap u. JD</t>
  </si>
  <si>
    <t>Andre poster u440</t>
  </si>
  <si>
    <t>Driftsutgifter</t>
  </si>
  <si>
    <t>Spesielle driftsutgifter</t>
  </si>
  <si>
    <t>Andel</t>
  </si>
  <si>
    <t>Andel personellutgifter</t>
  </si>
  <si>
    <t>Totalt</t>
  </si>
  <si>
    <t>Enheter</t>
  </si>
  <si>
    <t>Kilde: Politidirektoratet</t>
  </si>
  <si>
    <r>
      <t>1)</t>
    </r>
    <r>
      <rPr>
        <sz val="8"/>
        <color theme="1"/>
        <rFont val="Georgia"/>
        <family val="1"/>
      </rPr>
      <t xml:space="preserve"> Det er et brudd i tallserien fra og med 2017. Fra 1. januar 2017 ble pensjonskostnader utgiftsført som en driftsutgift.</t>
    </r>
  </si>
  <si>
    <r>
      <t>1)</t>
    </r>
    <r>
      <rPr>
        <sz val="9"/>
        <color theme="1"/>
        <rFont val="Georgia"/>
        <family val="1"/>
      </rPr>
      <t xml:space="preserve"> </t>
    </r>
    <r>
      <rPr>
        <sz val="8"/>
        <color theme="1"/>
        <rFont val="Georgia"/>
        <family val="1"/>
      </rPr>
      <t>Det er et brudd i tallserien fra og med 2017. Fra 1. januar 2017 ble pensjonskostnader utgiftsført som en driftsutgift.</t>
    </r>
  </si>
  <si>
    <r>
      <t xml:space="preserve">1) </t>
    </r>
    <r>
      <rPr>
        <sz val="8"/>
        <color theme="1"/>
        <rFont val="Georgia"/>
        <family val="1"/>
      </rPr>
      <t xml:space="preserve">I forbindelse med at deler av Midtre Hålogaland politidistrikt ble overført fra Nordland politidistrikt til Troms politidistrikt i mai 2017, ble også budsjett og ansvar for kostnader overført mellom distriktene. For disse enhetene er derfor ikke 2017 direkte sammenlignbar med 2019. </t>
    </r>
  </si>
  <si>
    <t xml:space="preserve">Kilde: Politidirektoratet </t>
  </si>
  <si>
    <t>Figur 2.3 Fordeling av politiets driftsutgifter. Prosent. 2019</t>
  </si>
  <si>
    <t xml:space="preserve">Figur 2.4 Fordeling av politidistriktenes driftsutgifter. Prosent. 2017-2019 </t>
  </si>
  <si>
    <t>Gjennomsnitt</t>
  </si>
  <si>
    <t>Figur 2.5 Fordeling av særorganenes driftsutgifter. Prosent. 2017-2019</t>
  </si>
  <si>
    <t>Figur 3.1 Personellutgiftenes andel av driftsutgiftene i politidistriktene. Prosent. 2019</t>
  </si>
  <si>
    <t>EBA-utgifter</t>
  </si>
  <si>
    <t>Transportutgifter</t>
  </si>
  <si>
    <t>Tabell 4.2 Utgifter til husleie per politidistrikt. Faste 2019-kroner. 2015-2019</t>
  </si>
  <si>
    <t>Materiellutgifter</t>
  </si>
  <si>
    <t>Tjenesteutgifter</t>
  </si>
  <si>
    <t>Figur 4.5 Gjennomsnittlig alder på patruljebiler. Per 30.09.2019</t>
  </si>
  <si>
    <t xml:space="preserve">Figur 4.3 Forholdet mellom utgifter til innkjøp av bil versus til drift og vedlikehold i politidistriktene. Gjennomsnitt for perioden 2014-2018, 2018 og 2019 </t>
  </si>
  <si>
    <t>Endring i prosent 2015-2019</t>
  </si>
  <si>
    <t>Endring i prosent 2018-2019</t>
  </si>
  <si>
    <t>Politistillinger</t>
  </si>
  <si>
    <t>Juriststillinger</t>
  </si>
  <si>
    <t>Sivile stillinger</t>
  </si>
  <si>
    <t>Endring i prosent     2015-2019</t>
  </si>
  <si>
    <t>Endring i prosent     2018-2019</t>
  </si>
  <si>
    <t>Per 31.12</t>
  </si>
  <si>
    <t>Gjennom-snitt</t>
  </si>
  <si>
    <t>Agder politidistrikt</t>
  </si>
  <si>
    <t>Finnmark politidistrikt</t>
  </si>
  <si>
    <t>Innlandet politidistrikt</t>
  </si>
  <si>
    <t>Møre og Romsdal politidistrikt***</t>
  </si>
  <si>
    <t>Nordland politidistrikt**</t>
  </si>
  <si>
    <t>Oslo politidistrikt*</t>
  </si>
  <si>
    <t>Sør-Vest politidistrikt</t>
  </si>
  <si>
    <t>Sør-Øst politidistrikt</t>
  </si>
  <si>
    <t>Troms politidistrikt**</t>
  </si>
  <si>
    <t>Trøndelag politidistrikt</t>
  </si>
  <si>
    <t>Vest politidistrikt***</t>
  </si>
  <si>
    <t>Øst politidistrikt</t>
  </si>
  <si>
    <t>SUM DISTRIKT</t>
  </si>
  <si>
    <t>Økokrim</t>
  </si>
  <si>
    <t>SUM SÆRORGAN</t>
  </si>
  <si>
    <t>Namsfogden i Oslo*</t>
  </si>
  <si>
    <t>Politiets Fellestjenester</t>
  </si>
  <si>
    <t>SUM ANDRE ENHETER</t>
  </si>
  <si>
    <t xml:space="preserve">SUM </t>
  </si>
  <si>
    <t>** I reformen ble Midtre Hålogaland politidistrikt delt mellom Troms og Nordland politidistrikt.  Medarbeidere som var overført til Troms ble systemmessig overført først fra 1.5.2017. I perioden 1.1.2016 til 30.4.2017 ble årsverkene telt under Nordland.</t>
  </si>
  <si>
    <t xml:space="preserve">*** Vanylven kommune var underlagt Vest politidistrikt t.o.m. 07.11.2017. Kommunen ligger under Møre og Romsdal politidistrikt fra 08.11.2017. </t>
  </si>
  <si>
    <t>Endring i deknings-grad   2015-2019</t>
  </si>
  <si>
    <t>Endring i deknings-grad   2018-2019</t>
  </si>
  <si>
    <t>SUM POLITIDISTRIKT</t>
  </si>
  <si>
    <t>SUM INKL. SÆRORGAN OG ANDRE ENHETER</t>
  </si>
  <si>
    <t>SUM INKL. PST</t>
  </si>
  <si>
    <t>Kilde: Politidirektoratet.</t>
  </si>
  <si>
    <t xml:space="preserve">Figur 7.1 Fordeling av politidistriktenes driftsutgifter. Prosent. 2019 </t>
  </si>
  <si>
    <t xml:space="preserve">Tabell 9.2 Utgifter til husleie per årsverk i politidistrikt. Faste 2019-kroner. 2015-2019 </t>
  </si>
  <si>
    <t>Tabell 9.3 Fordeling av utgifter til IKT-materiell. Prosent. 2019</t>
  </si>
  <si>
    <t xml:space="preserve">Figur 9.7 Andel av de totale utgiftene til IKT-tjenester fordelt på enheter. Prosent. 2019 </t>
  </si>
  <si>
    <t>Tabell 10.4. Antall årsverk i politistillinger per 1 000 innbyggere. Politidistrikt. 2015-2019</t>
  </si>
  <si>
    <t>Kripos</t>
  </si>
  <si>
    <t xml:space="preserve">Figur 8.2 Antall overtidstimer per politiårsverk i politidistriktene. 2018-2019 </t>
  </si>
  <si>
    <t>Tabell 5.3. Antall årsverk i politistillinger per 1 000 innbyggere. Politidistrikt. 2015-2019</t>
  </si>
  <si>
    <t xml:space="preserve">Figur 2.7 Gjenværende midler etter lønn og husleie, per årsverk i politidistriktene. Faste 2019-kroner. 2015-2019 </t>
  </si>
  <si>
    <t>resterende tjenester</t>
  </si>
  <si>
    <t>Tabell 4.5 Antall og alder for kjøretøy i politiet per 30.09.2019</t>
  </si>
  <si>
    <t>Særorgan og andre enheter</t>
  </si>
  <si>
    <t>Sum politidistrikt, særorgan og andre enheter</t>
  </si>
  <si>
    <t>Segment</t>
  </si>
  <si>
    <t>Antall</t>
  </si>
  <si>
    <t>Administrative kjøretøy</t>
  </si>
  <si>
    <t>Patruljebil</t>
  </si>
  <si>
    <t>Befolkningstall</t>
  </si>
  <si>
    <t>Patruljebiler</t>
  </si>
  <si>
    <t>Politiårsverk per patruljebil</t>
  </si>
  <si>
    <t>Figur 9.6  Antall politiårsverk per patruljebil. 2019</t>
  </si>
  <si>
    <t>Over grensen for avhending</t>
  </si>
  <si>
    <t>Under grensen for avhending</t>
  </si>
  <si>
    <t>Utilstrekkelig data</t>
  </si>
  <si>
    <t>Alder</t>
  </si>
  <si>
    <t>Antall biler</t>
  </si>
  <si>
    <t>Figur 9.3 Fordeling av patruljebiler som funksjon av alder (målt i år). Status per 30.09.2019</t>
  </si>
  <si>
    <t>Figur 9.4 Gjennomsnittlig kilometerstand for patruljebiler per politidistrikt.  2019</t>
  </si>
  <si>
    <t>Gjenomsnittlig kilometerstand</t>
  </si>
  <si>
    <t>Regnearknr</t>
  </si>
  <si>
    <t>Tabell/figur</t>
  </si>
  <si>
    <t>Index</t>
  </si>
  <si>
    <t>Tabell 2.1 Driftsutgifter i politiet. Faste 2019-kroner. 2018-2019</t>
  </si>
  <si>
    <t xml:space="preserve">Figur 4.1 Utgifter til IKT-materiell per årsverk i politidistriktene. Målt i faste-2019 kroner. 2018-2019 </t>
  </si>
  <si>
    <t xml:space="preserve">Figur 4.2 Utgifter til innkjøp og utgifter til drift og vedlikehold av bil i politidistriktene.  Faste 2019-kroner. 2014-2019 </t>
  </si>
  <si>
    <t>Tabell 4.7 Fordeling av utgifter til IKT-tjenester. 2019</t>
  </si>
  <si>
    <t xml:space="preserve">Figur 4.6 Tjenesteutgifter per årsverk i politidistriktene. 2019 </t>
  </si>
  <si>
    <t>Figur 9.2 Transportutgifter per årsverk i politidistrikt. Målt i faste 2019-kroner. 2018-2019</t>
  </si>
  <si>
    <t xml:space="preserve">Tabell 9.1 EBA-utgifter per enhet. 2019 </t>
  </si>
  <si>
    <t>Figur 7.2 Driftsutgifter per politidistrikt. Faste 2019-kroner. 2018-2019</t>
  </si>
  <si>
    <t>Figur 2.1 Regnskapsførte utgifter i politiet. Nominelle tall. 2010-2019</t>
  </si>
  <si>
    <t>1)</t>
  </si>
  <si>
    <r>
      <t>Figur 2.8 Rangering og historisk utvikling av politidistriktenes kortsiktige, økonomiske handlingsrom. Faste 2019-kroner. 2015-2019</t>
    </r>
    <r>
      <rPr>
        <sz val="10"/>
        <color theme="1"/>
        <rFont val="Georgia"/>
        <family val="1"/>
      </rPr>
      <t xml:space="preserve"> </t>
    </r>
  </si>
  <si>
    <t>Kilde: Politiets Fellestjenester</t>
  </si>
  <si>
    <r>
      <t xml:space="preserve">Figur 2.6 Fordeling av </t>
    </r>
    <r>
      <rPr>
        <i/>
        <sz val="10"/>
        <color theme="1"/>
        <rFont val="Georgia"/>
        <family val="1"/>
      </rPr>
      <t xml:space="preserve">Andre enheters </t>
    </r>
    <r>
      <rPr>
        <sz val="10"/>
        <color theme="1"/>
        <rFont val="Georgia"/>
        <family val="1"/>
      </rPr>
      <t xml:space="preserve">driftsutgifter. Prosent. 2017-2019 </t>
    </r>
  </si>
  <si>
    <t>Tabell 3.1 Totale lønnsutbetalinger i politiet. Nominelle tall. 2015-2019</t>
  </si>
  <si>
    <t>SUM</t>
  </si>
  <si>
    <t>Tabell 5.5 Andelen politiårsverk fordelt på politimester/staber, funksjonelle og geografiske driftsenheter. Prosent. 31.12.2018 og 31.12.2019</t>
  </si>
  <si>
    <t>Div</t>
  </si>
  <si>
    <t>Figur 9.5 Antall patruljebiler som er over 6,5 år gamle eller har kjørt mer enn 250 000 km, per politidistrikt. Status per 30.09.2019</t>
  </si>
  <si>
    <t>Tabell 10.5 Andelen årsverk fordelt på politimester/staber, funksjonelle og geografiske driftsenheter. Prosent. 31.12.2018 og 31.12.2019</t>
  </si>
  <si>
    <r>
      <t xml:space="preserve">Figur 2.2 Driftsutgifter i politidistrikt, særorgan og </t>
    </r>
    <r>
      <rPr>
        <i/>
        <sz val="10"/>
        <color theme="1"/>
        <rFont val="Georgia"/>
        <family val="1"/>
      </rPr>
      <t>Andre enheter</t>
    </r>
    <r>
      <rPr>
        <sz val="10"/>
        <color theme="1"/>
        <rFont val="Georgia"/>
        <family val="1"/>
      </rPr>
      <t xml:space="preserve"> i politiet. Faste 2019-kroner. 2015-2019 </t>
    </r>
  </si>
  <si>
    <t xml:space="preserve">Endring </t>
  </si>
  <si>
    <r>
      <t>Tabell 4.1 EBA-utgifter i politidistrikt, særorgan og A</t>
    </r>
    <r>
      <rPr>
        <i/>
        <sz val="10"/>
        <color theme="1"/>
        <rFont val="Georgia"/>
        <family val="1"/>
      </rPr>
      <t>ndre enheter</t>
    </r>
    <r>
      <rPr>
        <sz val="10"/>
        <color theme="1"/>
        <rFont val="Georgia"/>
        <family val="1"/>
      </rPr>
      <t xml:space="preserve">. 2019 </t>
    </r>
  </si>
  <si>
    <r>
      <t>Tabell 4.3 Materiellutgifter i politidistrikt, særorgan og A</t>
    </r>
    <r>
      <rPr>
        <i/>
        <sz val="10"/>
        <color theme="1"/>
        <rFont val="Georgia"/>
        <family val="1"/>
      </rPr>
      <t>ndre enheter</t>
    </r>
    <r>
      <rPr>
        <sz val="10"/>
        <color theme="1"/>
        <rFont val="Georgia"/>
        <family val="1"/>
      </rPr>
      <t>. 2019</t>
    </r>
  </si>
  <si>
    <r>
      <t>Tabell 4.4 Utgifter til transportmidler i politidistrikt, særorgan og A</t>
    </r>
    <r>
      <rPr>
        <i/>
        <sz val="10"/>
        <color theme="1"/>
        <rFont val="Georgia"/>
        <family val="1"/>
      </rPr>
      <t>ndre enheter</t>
    </r>
    <r>
      <rPr>
        <sz val="10"/>
        <color theme="1"/>
        <rFont val="Georgia"/>
        <family val="1"/>
      </rPr>
      <t>. 2019</t>
    </r>
  </si>
  <si>
    <t>Figur 4.4 Fordeling av patruljebiler og administrative biler per politidistrikt. 2019</t>
  </si>
  <si>
    <r>
      <t xml:space="preserve">Tabell 4.6 Tjenesteutgifter i politidistrikt, særorgan og </t>
    </r>
    <r>
      <rPr>
        <i/>
        <sz val="10"/>
        <color theme="1"/>
        <rFont val="Georgia"/>
        <family val="1"/>
      </rPr>
      <t>Andre enheter</t>
    </r>
    <r>
      <rPr>
        <sz val="10"/>
        <color theme="1"/>
        <rFont val="Georgia"/>
        <family val="1"/>
      </rPr>
      <t>. 2019</t>
    </r>
  </si>
  <si>
    <r>
      <t xml:space="preserve">Tabell 5.1 Antall årsverk i politidistrikt, særorgan og </t>
    </r>
    <r>
      <rPr>
        <i/>
        <sz val="10"/>
        <color theme="1"/>
        <rFont val="Georgia"/>
        <family val="1"/>
      </rPr>
      <t xml:space="preserve">Andre enheter </t>
    </r>
    <r>
      <rPr>
        <sz val="10"/>
        <color theme="1"/>
        <rFont val="Georgia"/>
        <family val="1"/>
      </rPr>
      <t>fordelt på stillingskategorier. 2015-2019</t>
    </r>
  </si>
  <si>
    <r>
      <t xml:space="preserve">Tabell 5.2 Antall årsverk totalt fordelt på politidistrikt, særorgan og </t>
    </r>
    <r>
      <rPr>
        <i/>
        <sz val="10"/>
        <color theme="1"/>
        <rFont val="Georgia"/>
        <family val="1"/>
      </rPr>
      <t>Andre enheter</t>
    </r>
    <r>
      <rPr>
        <sz val="10"/>
        <color theme="1"/>
        <rFont val="Georgia"/>
        <family val="1"/>
      </rPr>
      <t>. 2015-2019</t>
    </r>
  </si>
  <si>
    <r>
      <t xml:space="preserve">Figur 7.3 Driftsutgifter i særorgan og </t>
    </r>
    <r>
      <rPr>
        <i/>
        <sz val="10"/>
        <color theme="1"/>
        <rFont val="Georgia"/>
        <family val="1"/>
      </rPr>
      <t>Andre enheter</t>
    </r>
    <r>
      <rPr>
        <sz val="10"/>
        <color theme="1"/>
        <rFont val="Georgia"/>
        <family val="1"/>
      </rPr>
      <t>. Faste 2019-kroner. 2018-2019</t>
    </r>
  </si>
  <si>
    <r>
      <t xml:space="preserve">Figur 7.5 Politidistriktenes kortsiktige handlingsrom </t>
    </r>
    <r>
      <rPr>
        <sz val="10"/>
        <color theme="1"/>
        <rFont val="Georgia"/>
        <family val="1"/>
      </rPr>
      <t xml:space="preserve"> målt opp mot tildelt ramme per årsverk</t>
    </r>
    <r>
      <rPr>
        <sz val="10"/>
        <color rgb="FF1D1D1B"/>
        <rFont val="Georgia"/>
        <family val="1"/>
      </rPr>
      <t>. 2019</t>
    </r>
  </si>
  <si>
    <r>
      <t xml:space="preserve">Figur 8.1 Personellutgiftenes andel av driftsutgiftene i særorgan og </t>
    </r>
    <r>
      <rPr>
        <i/>
        <sz val="10"/>
        <color theme="1"/>
        <rFont val="Georgia"/>
        <family val="1"/>
      </rPr>
      <t>Andre enheter.</t>
    </r>
    <r>
      <rPr>
        <sz val="10"/>
        <color theme="1"/>
        <rFont val="Georgia"/>
        <family val="1"/>
      </rPr>
      <t xml:space="preserve"> Prosent. 2019</t>
    </r>
  </si>
  <si>
    <r>
      <t xml:space="preserve">Figur 8.3 Antall overtidstimer per årsverk i særorgan og </t>
    </r>
    <r>
      <rPr>
        <i/>
        <sz val="11"/>
        <color theme="1"/>
        <rFont val="Calibri"/>
        <family val="2"/>
        <scheme val="minor"/>
      </rPr>
      <t>Andre enheter.</t>
    </r>
    <r>
      <rPr>
        <sz val="11"/>
        <color theme="1"/>
        <rFont val="Calibri"/>
        <family val="2"/>
        <scheme val="minor"/>
      </rPr>
      <t xml:space="preserve"> 2018-2019</t>
    </r>
  </si>
  <si>
    <r>
      <t xml:space="preserve">Figur 9.1 Andel av driftsutgifter til husleie i særorganene og </t>
    </r>
    <r>
      <rPr>
        <i/>
        <sz val="10"/>
        <color theme="1"/>
        <rFont val="Georgia"/>
        <family val="1"/>
      </rPr>
      <t>Andre enheter</t>
    </r>
    <r>
      <rPr>
        <sz val="10"/>
        <color theme="1"/>
        <rFont val="Georgia"/>
        <family val="1"/>
      </rPr>
      <t xml:space="preserve">. Prosent. 2019 </t>
    </r>
  </si>
  <si>
    <r>
      <t>Tabell 10.1 Antall politiårsverk fordelt på politidistrikt, særorgan og A</t>
    </r>
    <r>
      <rPr>
        <i/>
        <sz val="10"/>
        <color theme="1"/>
        <rFont val="Georgia"/>
        <family val="1"/>
      </rPr>
      <t>ndre enheter</t>
    </r>
    <r>
      <rPr>
        <sz val="10"/>
        <color theme="1"/>
        <rFont val="Georgia"/>
        <family val="1"/>
      </rPr>
      <t>. 2015-2019</t>
    </r>
  </si>
  <si>
    <r>
      <t>Tabell 10.2 Antall årsverk i juriststillinger fordelt på politidistrikt og A</t>
    </r>
    <r>
      <rPr>
        <i/>
        <sz val="10"/>
        <color theme="1"/>
        <rFont val="Georgia"/>
        <family val="1"/>
      </rPr>
      <t>ndre enheter</t>
    </r>
    <r>
      <rPr>
        <sz val="10"/>
        <color theme="1"/>
        <rFont val="Georgia"/>
        <family val="1"/>
      </rPr>
      <t>. 2015-2019</t>
    </r>
  </si>
  <si>
    <r>
      <t>Tabell 10.3 Antall årsverk i sivile stillinger fordelt på politidistrikt og A</t>
    </r>
    <r>
      <rPr>
        <i/>
        <sz val="10"/>
        <color theme="1"/>
        <rFont val="Georgia"/>
        <family val="1"/>
      </rPr>
      <t>ndre enheter</t>
    </r>
    <r>
      <rPr>
        <sz val="10"/>
        <color theme="1"/>
        <rFont val="Georgia"/>
        <family val="1"/>
      </rPr>
      <t>. 2015-2019</t>
    </r>
  </si>
  <si>
    <t>Total lønnsutbetaling i mrd. kroner</t>
  </si>
  <si>
    <t>Økning i mill. kroner</t>
  </si>
  <si>
    <t>Økning i prosent</t>
  </si>
  <si>
    <t>Endring i antall lønnede årsverk, inkl. foreldrepermisjoner
(basert på et årlig gj.snitt)</t>
  </si>
  <si>
    <t>Totale overtidskostnader</t>
  </si>
  <si>
    <t>Andel overtidskostnader av total lønnsutbetaling</t>
  </si>
  <si>
    <t>Antall utbetalte overtidstimer</t>
  </si>
  <si>
    <t>Overtidsutbetaling pr. årsverk</t>
  </si>
  <si>
    <t>Antall overtidstimer pr. årsverk</t>
  </si>
  <si>
    <t>Netto økning politiårsverk</t>
  </si>
  <si>
    <t>Politiårsverk per 31.12.</t>
  </si>
  <si>
    <t>Middels befolknignsvekst</t>
  </si>
  <si>
    <t>Dekningsgrad  Mid. bef.vekst</t>
  </si>
  <si>
    <t>Polididistrikt</t>
  </si>
  <si>
    <t>Politimester og staber</t>
  </si>
  <si>
    <t>Funksjonelle enheter</t>
  </si>
  <si>
    <t>Geografiske enheter</t>
  </si>
  <si>
    <t>Tabell 3.2 Nøkkeltall for overtidsbruk i politiet. Nominelle tall. 2015-2019</t>
  </si>
  <si>
    <t>Figur 7.4 Utgifter til lønn og husleie i prosent av totale driftsutgifter per politidistrikt. Prosent. 2019</t>
  </si>
  <si>
    <t>Endring i deknings-grad 2018-2019</t>
  </si>
  <si>
    <t>Endring i deknings-grad 2015-2019</t>
  </si>
  <si>
    <t>*Per 1. april 2017 ble Namsfogden i Oslo innlemmet i Oslo politidistrikt. I tallene ovenfor inngår årsverk tilknyttet Namsfoden i Oslo i Oslo politidistrikt fra 1.1.2017.</t>
  </si>
  <si>
    <t xml:space="preserve">Figur 2.2 Driftsutgifter i politidistrikt, særorgan og Andre enheter i politiet. Faste 2019-kroner. 2015-2019 </t>
  </si>
  <si>
    <t xml:space="preserve">Figur 2.6 Fordeling av Andre enheters driftsutgifter. Prosent. 2017-2019 </t>
  </si>
  <si>
    <t xml:space="preserve">Figur 2.8 Rangering og historisk utvikling av politidistriktenes kortsiktige, økonomiske handlingsrom. Faste 2019-kroner. 2015-2019 </t>
  </si>
  <si>
    <t xml:space="preserve">Tabell 4.1 EBA-utgifter i politidistrikt, særorgan og Andre enheter. 2019 </t>
  </si>
  <si>
    <t>Tabell 4.3 Materiellutgifter i politidistrikt, særorgan og Andre enheter. 2019</t>
  </si>
  <si>
    <t>Tabell 4.4 Utgifter til transportmidler i politidistrikt, særorgan og Andre enheter. 2019</t>
  </si>
  <si>
    <t>Tabell 4.6 Tjenesteutgifter i politidistrikt, særorgan og Andre enheter. 2019</t>
  </si>
  <si>
    <t>Tabell 5.1 Antall årsverk i politidistrikt, særorgan og Andre enheter fordelt på stillingskategorier. 2015-2019</t>
  </si>
  <si>
    <t>Tabell 5.2 Antall årsverk totalt fordelt på politidistrikt, særorgan og Andre enheter. 2015-2019</t>
  </si>
  <si>
    <t>Figur 7.3 Driftsutgifter i særorgan og Andre enheter. Faste 2019-kroner. 2018-2019</t>
  </si>
  <si>
    <t>Figur 7.5 Politidistriktenes kortsiktige handlingsrom  målt opp mot tildelt ramme per årsverk. 2019</t>
  </si>
  <si>
    <t>Figur 8.1 Personellutgiftenes andel av driftsutgiftene i særorgan og Andre enheter. Prosent. 2019</t>
  </si>
  <si>
    <t>Figur 8.3 Antall overtidstimer per årsverk i særorgan og Andre enheter. 2018-2019</t>
  </si>
  <si>
    <t xml:space="preserve">Figur 9.1 Andel av driftsutgifter til husleie i særorganene og Andre enheter. Prosent. 2019 </t>
  </si>
  <si>
    <t>Tabell 10.1 Antall politiårsverk fordelt på politidistrikt, særorgan og Andre enheter. 2015-2019</t>
  </si>
  <si>
    <t>Tabell 10.2 Antall årsverk i juriststillinger fordelt på politidistrikt og Andre enheter. 2015-2019</t>
  </si>
  <si>
    <t>Tabell 10.3 Antall årsverk i sivile stillinger fordelt på politidistrikt og Andre enheter. 2015-2019</t>
  </si>
  <si>
    <r>
      <t>1)</t>
    </r>
    <r>
      <rPr>
        <sz val="8"/>
        <color theme="1"/>
        <rFont val="Georgia"/>
        <family val="1"/>
      </rPr>
      <t xml:space="preserve"> I denne beregningen er fremskrivingen basert på bemanning pr. 31.12.2019.</t>
    </r>
  </si>
  <si>
    <t>Figur 5.1 Antall politiårsverk per 1 000 innbyggere. Utgangen av året. Prognose for 2020</t>
  </si>
  <si>
    <t>Tabell 5.4 Fremskriving av fremtidig økning i politiårsverk for å nå 2 per 1 000 gitt middels befolkningsvekst. 2020-2025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</si>
</sst>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 * #,##0.00_ ;_ * \-#,##0.00_ ;_ * &quot;-&quot;??_ ;_ @_ "/>
    <numFmt numFmtId="164" formatCode="_ * #,##0_ ;_ * \-#,##0_ ;_ * &quot;-&quot;??_ ;_ @_ "/>
    <numFmt numFmtId="165" formatCode="0.0\ %"/>
    <numFmt numFmtId="166" formatCode="0.0"/>
    <numFmt numFmtId="167" formatCode="#,##0_ ;\-#,##0\ "/>
    <numFmt numFmtId="168" formatCode="_ * #,##0_ ;_ * \-#,##0_ ;_ * &quot;-&quot;?_ ;_ @_ "/>
    <numFmt numFmtId="169" formatCode="_ * #,##0.0_ ;_ * \-#,##0.0_ ;_ * &quot;-&quot;??_ ;_ @_ "/>
    <numFmt numFmtId="170" formatCode="&quot;kr&quot;\ #,##0.00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0"/>
      <color theme="1"/>
      <name val="Georgia"/>
      <family val="1"/>
    </font>
    <font>
      <sz val="10"/>
      <color theme="1"/>
      <name val="Georgia"/>
      <family val="1"/>
    </font>
    <font>
      <sz val="8"/>
      <color rgb="FF1D1D1B"/>
      <name val="Georgia"/>
      <family val="1"/>
    </font>
    <font>
      <sz val="8"/>
      <color theme="1"/>
      <name val="Georgia"/>
      <family val="1"/>
    </font>
    <font>
      <vertAlign val="superscript"/>
      <sz val="8"/>
      <color theme="1"/>
      <name val="Georgia"/>
      <family val="1"/>
    </font>
    <font>
      <vertAlign val="superscript"/>
      <sz val="9"/>
      <color theme="1"/>
      <name val="Georgia"/>
      <family val="1"/>
    </font>
    <font>
      <sz val="9"/>
      <color theme="1"/>
      <name val="Georgia"/>
      <family val="1"/>
    </font>
    <font>
      <i/>
      <sz val="11"/>
      <color theme="1"/>
      <name val="Calibri"/>
      <family val="2"/>
      <scheme val="minor"/>
    </font>
    <font>
      <sz val="10"/>
      <name val="Arial"/>
      <family val="2"/>
    </font>
    <font>
      <b/>
      <i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color rgb="FF1D1D1B"/>
      <name val="Georgia"/>
      <family val="1"/>
    </font>
    <font>
      <b/>
      <sz val="22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vertAlign val="superscript"/>
      <sz val="8"/>
      <color theme="1"/>
      <name val="Calibri"/>
      <family val="2"/>
      <scheme val="minor"/>
    </font>
    <font>
      <b/>
      <sz val="11"/>
      <name val="Calibri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sz val="1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indexed="5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0" fontId="11" fillId="0" borderId="0"/>
    <xf numFmtId="0" fontId="16" fillId="0" borderId="0" applyNumberFormat="0" applyFill="0" applyBorder="0" applyAlignment="0" applyProtection="0"/>
  </cellStyleXfs>
  <cellXfs count="185">
    <xf numFmtId="0" fontId="0" fillId="0" borderId="0" xfId="0"/>
    <xf numFmtId="0" fontId="0" fillId="0" borderId="1" xfId="0" applyBorder="1"/>
    <xf numFmtId="9" fontId="0" fillId="0" borderId="1" xfId="2" applyFont="1" applyBorder="1"/>
    <xf numFmtId="2" fontId="0" fillId="0" borderId="1" xfId="0" applyNumberFormat="1" applyBorder="1"/>
    <xf numFmtId="164" fontId="0" fillId="0" borderId="1" xfId="1" applyNumberFormat="1" applyFont="1" applyBorder="1"/>
    <xf numFmtId="165" fontId="0" fillId="0" borderId="1" xfId="0" applyNumberFormat="1" applyBorder="1"/>
    <xf numFmtId="10" fontId="0" fillId="0" borderId="1" xfId="0" applyNumberFormat="1" applyBorder="1"/>
    <xf numFmtId="0" fontId="4" fillId="0" borderId="0" xfId="0" applyFont="1"/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justify" vertical="center"/>
    </xf>
    <xf numFmtId="0" fontId="3" fillId="0" borderId="0" xfId="0" applyFont="1"/>
    <xf numFmtId="0" fontId="7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2" fillId="0" borderId="1" xfId="0" applyFont="1" applyFill="1" applyBorder="1"/>
    <xf numFmtId="164" fontId="2" fillId="0" borderId="1" xfId="0" applyNumberFormat="1" applyFont="1" applyBorder="1"/>
    <xf numFmtId="10" fontId="2" fillId="0" borderId="1" xfId="2" applyNumberFormat="1" applyFont="1" applyBorder="1"/>
    <xf numFmtId="165" fontId="0" fillId="0" borderId="1" xfId="2" applyNumberFormat="1" applyFont="1" applyBorder="1"/>
    <xf numFmtId="0" fontId="6" fillId="0" borderId="0" xfId="0" applyFont="1" applyAlignment="1">
      <alignment horizontal="justify" vertical="center"/>
    </xf>
    <xf numFmtId="0" fontId="5" fillId="0" borderId="0" xfId="0" applyFont="1"/>
    <xf numFmtId="0" fontId="0" fillId="0" borderId="1" xfId="0" applyFont="1" applyBorder="1" applyAlignment="1">
      <alignment horizontal="left"/>
    </xf>
    <xf numFmtId="166" fontId="0" fillId="0" borderId="1" xfId="0" applyNumberFormat="1" applyFont="1" applyBorder="1"/>
    <xf numFmtId="0" fontId="2" fillId="0" borderId="1" xfId="0" applyFont="1" applyBorder="1" applyAlignment="1">
      <alignment horizontal="left"/>
    </xf>
    <xf numFmtId="166" fontId="2" fillId="0" borderId="1" xfId="0" applyNumberFormat="1" applyFont="1" applyBorder="1"/>
    <xf numFmtId="0" fontId="10" fillId="0" borderId="0" xfId="0" applyFont="1"/>
    <xf numFmtId="0" fontId="2" fillId="0" borderId="1" xfId="0" applyFont="1" applyBorder="1"/>
    <xf numFmtId="9" fontId="0" fillId="0" borderId="1" xfId="0" applyNumberFormat="1" applyBorder="1"/>
    <xf numFmtId="164" fontId="2" fillId="0" borderId="1" xfId="1" applyNumberFormat="1" applyFont="1" applyBorder="1"/>
    <xf numFmtId="9" fontId="2" fillId="0" borderId="1" xfId="2" applyNumberFormat="1" applyFont="1" applyBorder="1"/>
    <xf numFmtId="164" fontId="0" fillId="0" borderId="0" xfId="0" applyNumberFormat="1"/>
    <xf numFmtId="165" fontId="0" fillId="0" borderId="0" xfId="2" applyNumberFormat="1" applyFont="1"/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top"/>
    </xf>
    <xf numFmtId="3" fontId="0" fillId="0" borderId="1" xfId="0" applyNumberFormat="1" applyFont="1" applyFill="1" applyBorder="1" applyAlignment="1">
      <alignment horizontal="right" vertical="top"/>
    </xf>
    <xf numFmtId="0" fontId="10" fillId="0" borderId="1" xfId="0" applyFont="1" applyBorder="1" applyAlignment="1">
      <alignment horizontal="left" vertical="top"/>
    </xf>
    <xf numFmtId="3" fontId="10" fillId="0" borderId="1" xfId="0" applyNumberFormat="1" applyFont="1" applyBorder="1" applyAlignment="1">
      <alignment horizontal="right" vertical="top"/>
    </xf>
    <xf numFmtId="3" fontId="0" fillId="0" borderId="1" xfId="0" applyNumberFormat="1" applyFont="1" applyBorder="1" applyAlignment="1">
      <alignment horizontal="right" vertical="top"/>
    </xf>
    <xf numFmtId="0" fontId="2" fillId="0" borderId="1" xfId="0" applyFont="1" applyBorder="1" applyAlignment="1">
      <alignment horizontal="left" vertical="top"/>
    </xf>
    <xf numFmtId="0" fontId="12" fillId="0" borderId="1" xfId="0" applyFont="1" applyFill="1" applyBorder="1" applyAlignment="1">
      <alignment horizontal="center" vertical="top"/>
    </xf>
    <xf numFmtId="0" fontId="13" fillId="0" borderId="1" xfId="0" applyFont="1" applyBorder="1" applyAlignment="1">
      <alignment horizontal="center" vertical="top" wrapText="1"/>
    </xf>
    <xf numFmtId="0" fontId="12" fillId="0" borderId="1" xfId="0" applyFont="1" applyFill="1" applyBorder="1"/>
    <xf numFmtId="0" fontId="12" fillId="2" borderId="1" xfId="0" applyFont="1" applyFill="1" applyBorder="1" applyAlignment="1">
      <alignment horizontal="center" wrapText="1"/>
    </xf>
    <xf numFmtId="0" fontId="13" fillId="3" borderId="1" xfId="0" applyFont="1" applyFill="1" applyBorder="1" applyAlignment="1">
      <alignment horizontal="center" wrapText="1"/>
    </xf>
    <xf numFmtId="0" fontId="13" fillId="0" borderId="1" xfId="0" applyFont="1" applyBorder="1" applyAlignment="1">
      <alignment horizontal="center" wrapText="1"/>
    </xf>
    <xf numFmtId="0" fontId="14" fillId="0" borderId="1" xfId="0" applyFont="1" applyFill="1" applyBorder="1"/>
    <xf numFmtId="167" fontId="14" fillId="2" borderId="1" xfId="0" applyNumberFormat="1" applyFont="1" applyFill="1" applyBorder="1"/>
    <xf numFmtId="167" fontId="14" fillId="3" borderId="1" xfId="0" applyNumberFormat="1" applyFont="1" applyFill="1" applyBorder="1"/>
    <xf numFmtId="9" fontId="15" fillId="0" borderId="1" xfId="2" applyFont="1" applyBorder="1"/>
    <xf numFmtId="0" fontId="13" fillId="0" borderId="1" xfId="0" applyFont="1" applyFill="1" applyBorder="1"/>
    <xf numFmtId="167" fontId="13" fillId="2" borderId="1" xfId="0" applyNumberFormat="1" applyFont="1" applyFill="1" applyBorder="1"/>
    <xf numFmtId="167" fontId="13" fillId="3" borderId="1" xfId="0" applyNumberFormat="1" applyFont="1" applyFill="1" applyBorder="1"/>
    <xf numFmtId="9" fontId="12" fillId="0" borderId="1" xfId="2" applyFont="1" applyBorder="1"/>
    <xf numFmtId="0" fontId="14" fillId="0" borderId="1" xfId="0" applyFont="1" applyBorder="1"/>
    <xf numFmtId="0" fontId="13" fillId="0" borderId="1" xfId="0" applyFont="1" applyBorder="1"/>
    <xf numFmtId="0" fontId="14" fillId="0" borderId="1" xfId="0" applyFont="1" applyFill="1" applyBorder="1" applyAlignment="1">
      <alignment wrapText="1"/>
    </xf>
    <xf numFmtId="0" fontId="14" fillId="0" borderId="1" xfId="0" applyFont="1" applyFill="1" applyBorder="1" applyAlignment="1">
      <alignment horizontal="left" wrapText="1"/>
    </xf>
    <xf numFmtId="167" fontId="13" fillId="0" borderId="0" xfId="0" applyNumberFormat="1" applyFont="1" applyFill="1" applyBorder="1"/>
    <xf numFmtId="9" fontId="12" fillId="0" borderId="0" xfId="2" applyFont="1" applyBorder="1"/>
    <xf numFmtId="0" fontId="14" fillId="0" borderId="0" xfId="0" applyFont="1"/>
    <xf numFmtId="0" fontId="2" fillId="0" borderId="1" xfId="0" applyFont="1" applyBorder="1" applyAlignment="1">
      <alignment vertical="center"/>
    </xf>
    <xf numFmtId="2" fontId="0" fillId="2" borderId="1" xfId="0" applyNumberFormat="1" applyFill="1" applyBorder="1"/>
    <xf numFmtId="2" fontId="0" fillId="3" borderId="1" xfId="0" applyNumberFormat="1" applyFill="1" applyBorder="1"/>
    <xf numFmtId="2" fontId="0" fillId="0" borderId="1" xfId="2" applyNumberFormat="1" applyFont="1" applyBorder="1"/>
    <xf numFmtId="2" fontId="2" fillId="2" borderId="1" xfId="0" applyNumberFormat="1" applyFont="1" applyFill="1" applyBorder="1"/>
    <xf numFmtId="2" fontId="2" fillId="3" borderId="1" xfId="0" applyNumberFormat="1" applyFont="1" applyFill="1" applyBorder="1"/>
    <xf numFmtId="0" fontId="2" fillId="0" borderId="1" xfId="0" applyFont="1" applyBorder="1" applyAlignment="1">
      <alignment wrapText="1"/>
    </xf>
    <xf numFmtId="2" fontId="10" fillId="2" borderId="1" xfId="0" applyNumberFormat="1" applyFont="1" applyFill="1" applyBorder="1"/>
    <xf numFmtId="2" fontId="10" fillId="3" borderId="1" xfId="0" applyNumberFormat="1" applyFont="1" applyFill="1" applyBorder="1"/>
    <xf numFmtId="2" fontId="0" fillId="0" borderId="0" xfId="0" applyNumberFormat="1"/>
    <xf numFmtId="0" fontId="16" fillId="0" borderId="0" xfId="5"/>
    <xf numFmtId="0" fontId="13" fillId="0" borderId="1" xfId="0" applyFont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1" fontId="14" fillId="3" borderId="4" xfId="0" applyNumberFormat="1" applyFont="1" applyFill="1" applyBorder="1"/>
    <xf numFmtId="1" fontId="14" fillId="3" borderId="1" xfId="0" applyNumberFormat="1" applyFont="1" applyFill="1" applyBorder="1"/>
    <xf numFmtId="1" fontId="14" fillId="3" borderId="5" xfId="0" applyNumberFormat="1" applyFont="1" applyFill="1" applyBorder="1"/>
    <xf numFmtId="1" fontId="13" fillId="2" borderId="1" xfId="0" applyNumberFormat="1" applyFont="1" applyFill="1" applyBorder="1"/>
    <xf numFmtId="1" fontId="13" fillId="3" borderId="1" xfId="0" applyNumberFormat="1" applyFont="1" applyFill="1" applyBorder="1"/>
    <xf numFmtId="164" fontId="13" fillId="2" borderId="1" xfId="1" applyNumberFormat="1" applyFont="1" applyFill="1" applyBorder="1"/>
    <xf numFmtId="164" fontId="13" fillId="3" borderId="1" xfId="1" applyNumberFormat="1" applyFont="1" applyFill="1" applyBorder="1"/>
    <xf numFmtId="0" fontId="12" fillId="0" borderId="1" xfId="0" applyFont="1" applyFill="1" applyBorder="1" applyAlignment="1">
      <alignment horizontal="left" vertical="top"/>
    </xf>
    <xf numFmtId="0" fontId="12" fillId="2" borderId="1" xfId="0" applyFont="1" applyFill="1" applyBorder="1" applyAlignment="1">
      <alignment horizontal="center"/>
    </xf>
    <xf numFmtId="0" fontId="13" fillId="3" borderId="1" xfId="0" applyFont="1" applyFill="1" applyBorder="1" applyAlignment="1">
      <alignment horizontal="center"/>
    </xf>
    <xf numFmtId="167" fontId="14" fillId="2" borderId="2" xfId="0" applyNumberFormat="1" applyFont="1" applyFill="1" applyBorder="1"/>
    <xf numFmtId="3" fontId="14" fillId="3" borderId="1" xfId="0" applyNumberFormat="1" applyFont="1" applyFill="1" applyBorder="1"/>
    <xf numFmtId="3" fontId="17" fillId="3" borderId="1" xfId="4" applyNumberFormat="1" applyFont="1" applyFill="1" applyBorder="1"/>
    <xf numFmtId="3" fontId="13" fillId="2" borderId="1" xfId="0" applyNumberFormat="1" applyFont="1" applyFill="1" applyBorder="1" applyAlignment="1">
      <alignment horizontal="right"/>
    </xf>
    <xf numFmtId="3" fontId="13" fillId="3" borderId="1" xfId="0" applyNumberFormat="1" applyFont="1" applyFill="1" applyBorder="1" applyAlignment="1">
      <alignment horizontal="right"/>
    </xf>
    <xf numFmtId="167" fontId="13" fillId="2" borderId="1" xfId="0" applyNumberFormat="1" applyFont="1" applyFill="1" applyBorder="1" applyAlignment="1">
      <alignment horizontal="right"/>
    </xf>
    <xf numFmtId="167" fontId="13" fillId="3" borderId="1" xfId="0" applyNumberFormat="1" applyFont="1" applyFill="1" applyBorder="1" applyAlignment="1">
      <alignment horizontal="right"/>
    </xf>
    <xf numFmtId="3" fontId="18" fillId="2" borderId="1" xfId="4" applyNumberFormat="1" applyFont="1" applyFill="1" applyBorder="1"/>
    <xf numFmtId="3" fontId="18" fillId="3" borderId="1" xfId="4" applyNumberFormat="1" applyFont="1" applyFill="1" applyBorder="1"/>
    <xf numFmtId="167" fontId="18" fillId="2" borderId="1" xfId="4" applyNumberFormat="1" applyFont="1" applyFill="1" applyBorder="1"/>
    <xf numFmtId="167" fontId="18" fillId="3" borderId="1" xfId="4" applyNumberFormat="1" applyFont="1" applyFill="1" applyBorder="1"/>
    <xf numFmtId="3" fontId="17" fillId="3" borderId="1" xfId="4" applyNumberFormat="1" applyFont="1" applyFill="1" applyBorder="1" applyAlignment="1">
      <alignment horizontal="right"/>
    </xf>
    <xf numFmtId="167" fontId="14" fillId="3" borderId="1" xfId="0" applyNumberFormat="1" applyFont="1" applyFill="1" applyBorder="1" applyAlignment="1">
      <alignment horizontal="right"/>
    </xf>
    <xf numFmtId="167" fontId="13" fillId="2" borderId="2" xfId="0" applyNumberFormat="1" applyFont="1" applyFill="1" applyBorder="1"/>
    <xf numFmtId="167" fontId="13" fillId="3" borderId="2" xfId="0" applyNumberFormat="1" applyFont="1" applyFill="1" applyBorder="1"/>
    <xf numFmtId="167" fontId="14" fillId="3" borderId="1" xfId="0" applyNumberFormat="1" applyFont="1" applyFill="1" applyBorder="1" applyAlignment="1">
      <alignment horizontal="right" vertical="top"/>
    </xf>
    <xf numFmtId="167" fontId="14" fillId="2" borderId="2" xfId="0" applyNumberFormat="1" applyFont="1" applyFill="1" applyBorder="1" applyAlignment="1"/>
    <xf numFmtId="0" fontId="14" fillId="0" borderId="1" xfId="0" applyFont="1" applyFill="1" applyBorder="1" applyAlignment="1">
      <alignment horizontal="left" vertical="top" wrapText="1"/>
    </xf>
    <xf numFmtId="3" fontId="14" fillId="3" borderId="1" xfId="0" applyNumberFormat="1" applyFont="1" applyFill="1" applyBorder="1" applyAlignment="1">
      <alignment horizontal="right"/>
    </xf>
    <xf numFmtId="0" fontId="14" fillId="0" borderId="1" xfId="0" applyFont="1" applyBorder="1" applyAlignment="1">
      <alignment horizontal="left" vertical="top"/>
    </xf>
    <xf numFmtId="0" fontId="13" fillId="0" borderId="1" xfId="0" applyFont="1" applyBorder="1" applyAlignment="1">
      <alignment horizontal="left" vertical="top"/>
    </xf>
    <xf numFmtId="0" fontId="0" fillId="0" borderId="1" xfId="0" applyFill="1" applyBorder="1" applyAlignment="1">
      <alignment horizontal="left"/>
    </xf>
    <xf numFmtId="1" fontId="0" fillId="0" borderId="1" xfId="0" applyNumberFormat="1" applyFill="1" applyBorder="1"/>
    <xf numFmtId="168" fontId="0" fillId="0" borderId="1" xfId="0" applyNumberFormat="1" applyFill="1" applyBorder="1"/>
    <xf numFmtId="0" fontId="2" fillId="0" borderId="1" xfId="0" applyFont="1" applyFill="1" applyBorder="1" applyAlignment="1">
      <alignment horizontal="left"/>
    </xf>
    <xf numFmtId="168" fontId="2" fillId="0" borderId="1" xfId="0" applyNumberFormat="1" applyFont="1" applyFill="1" applyBorder="1"/>
    <xf numFmtId="0" fontId="19" fillId="0" borderId="1" xfId="0" applyFont="1" applyFill="1" applyBorder="1" applyAlignment="1">
      <alignment horizontal="left"/>
    </xf>
    <xf numFmtId="1" fontId="2" fillId="0" borderId="1" xfId="0" applyNumberFormat="1" applyFont="1" applyFill="1" applyBorder="1"/>
    <xf numFmtId="0" fontId="20" fillId="0" borderId="1" xfId="0" applyFont="1" applyFill="1" applyBorder="1"/>
    <xf numFmtId="1" fontId="19" fillId="0" borderId="1" xfId="0" applyNumberFormat="1" applyFont="1" applyFill="1" applyBorder="1"/>
    <xf numFmtId="3" fontId="11" fillId="0" borderId="1" xfId="0" applyNumberFormat="1" applyFont="1" applyFill="1" applyBorder="1" applyAlignment="1">
      <alignment horizontal="right"/>
    </xf>
    <xf numFmtId="0" fontId="20" fillId="0" borderId="1" xfId="0" applyFont="1" applyFill="1" applyBorder="1" applyAlignment="1">
      <alignment horizontal="left"/>
    </xf>
    <xf numFmtId="0" fontId="4" fillId="0" borderId="0" xfId="0" applyFont="1" applyAlignment="1">
      <alignment vertical="center"/>
    </xf>
    <xf numFmtId="0" fontId="0" fillId="0" borderId="0" xfId="0" applyFill="1"/>
    <xf numFmtId="0" fontId="0" fillId="0" borderId="0" xfId="0" applyFont="1"/>
    <xf numFmtId="0" fontId="16" fillId="0" borderId="0" xfId="5" applyAlignment="1">
      <alignment vertical="center"/>
    </xf>
    <xf numFmtId="0" fontId="16" fillId="0" borderId="0" xfId="5" applyFill="1"/>
    <xf numFmtId="0" fontId="2" fillId="0" borderId="1" xfId="0" applyNumberFormat="1" applyFont="1" applyBorder="1"/>
    <xf numFmtId="0" fontId="21" fillId="0" borderId="0" xfId="0" applyFont="1"/>
    <xf numFmtId="0" fontId="0" fillId="0" borderId="0" xfId="0" applyAlignment="1">
      <alignment wrapText="1"/>
    </xf>
    <xf numFmtId="0" fontId="2" fillId="0" borderId="1" xfId="0" applyFont="1" applyBorder="1" applyAlignment="1">
      <alignment horizontal="center" wrapText="1"/>
    </xf>
    <xf numFmtId="164" fontId="0" fillId="0" borderId="0" xfId="1" applyNumberFormat="1" applyFont="1"/>
    <xf numFmtId="0" fontId="4" fillId="0" borderId="0" xfId="0" applyFont="1" applyAlignment="1">
      <alignment horizontal="left" vertical="center"/>
    </xf>
    <xf numFmtId="0" fontId="0" fillId="0" borderId="1" xfId="0" applyFont="1" applyBorder="1" applyAlignment="1">
      <alignment horizontal="left" indent="1"/>
    </xf>
    <xf numFmtId="0" fontId="0" fillId="0" borderId="1" xfId="0" applyNumberFormat="1" applyFont="1" applyBorder="1"/>
    <xf numFmtId="0" fontId="2" fillId="0" borderId="1" xfId="0" applyFont="1" applyBorder="1" applyAlignment="1">
      <alignment horizontal="center"/>
    </xf>
    <xf numFmtId="164" fontId="0" fillId="4" borderId="1" xfId="1" applyNumberFormat="1" applyFont="1" applyFill="1" applyBorder="1"/>
    <xf numFmtId="164" fontId="0" fillId="5" borderId="1" xfId="1" applyNumberFormat="1" applyFont="1" applyFill="1" applyBorder="1"/>
    <xf numFmtId="0" fontId="2" fillId="0" borderId="0" xfId="0" applyFont="1"/>
    <xf numFmtId="0" fontId="22" fillId="0" borderId="0" xfId="0" applyFont="1" applyBorder="1"/>
    <xf numFmtId="0" fontId="0" fillId="0" borderId="0" xfId="0" applyBorder="1"/>
    <xf numFmtId="0" fontId="23" fillId="0" borderId="0" xfId="0" applyFont="1"/>
    <xf numFmtId="0" fontId="4" fillId="0" borderId="6" xfId="0" applyFont="1" applyBorder="1" applyAlignment="1">
      <alignment vertical="center"/>
    </xf>
    <xf numFmtId="0" fontId="25" fillId="0" borderId="0" xfId="0" applyFont="1"/>
    <xf numFmtId="0" fontId="24" fillId="0" borderId="0" xfId="0" applyFont="1"/>
    <xf numFmtId="9" fontId="2" fillId="0" borderId="1" xfId="0" applyNumberFormat="1" applyFont="1" applyBorder="1"/>
    <xf numFmtId="10" fontId="2" fillId="0" borderId="1" xfId="0" applyNumberFormat="1" applyFont="1" applyBorder="1"/>
    <xf numFmtId="9" fontId="2" fillId="0" borderId="1" xfId="2" applyFont="1" applyBorder="1"/>
    <xf numFmtId="1" fontId="20" fillId="0" borderId="1" xfId="0" applyNumberFormat="1" applyFont="1" applyFill="1" applyBorder="1"/>
    <xf numFmtId="3" fontId="26" fillId="0" borderId="1" xfId="1" applyNumberFormat="1" applyFont="1" applyFill="1" applyBorder="1" applyAlignment="1">
      <alignment horizontal="right"/>
    </xf>
    <xf numFmtId="0" fontId="19" fillId="0" borderId="0" xfId="0" applyFont="1"/>
    <xf numFmtId="0" fontId="2" fillId="0" borderId="1" xfId="0" applyFont="1" applyBorder="1" applyAlignment="1">
      <alignment horizontal="center"/>
    </xf>
    <xf numFmtId="0" fontId="0" fillId="0" borderId="1" xfId="0" applyFill="1" applyBorder="1" applyAlignment="1">
      <alignment vertical="center" wrapText="1"/>
    </xf>
    <xf numFmtId="169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vertical="center"/>
    </xf>
    <xf numFmtId="164" fontId="0" fillId="0" borderId="1" xfId="0" applyNumberFormat="1" applyBorder="1" applyAlignment="1">
      <alignment horizontal="right" vertical="center"/>
    </xf>
    <xf numFmtId="165" fontId="0" fillId="0" borderId="1" xfId="2" applyNumberFormat="1" applyFon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164" fontId="0" fillId="0" borderId="1" xfId="0" applyNumberFormat="1" applyFont="1" applyBorder="1" applyAlignment="1">
      <alignment vertical="center"/>
    </xf>
    <xf numFmtId="0" fontId="0" fillId="0" borderId="1" xfId="0" applyBorder="1" applyAlignment="1">
      <alignment vertical="center" wrapText="1"/>
    </xf>
    <xf numFmtId="165" fontId="0" fillId="0" borderId="1" xfId="2" applyNumberFormat="1" applyFont="1" applyBorder="1" applyAlignment="1">
      <alignment vertical="center"/>
    </xf>
    <xf numFmtId="164" fontId="0" fillId="0" borderId="1" xfId="1" applyNumberFormat="1" applyFont="1" applyBorder="1" applyAlignment="1">
      <alignment vertical="center"/>
    </xf>
    <xf numFmtId="170" fontId="27" fillId="0" borderId="1" xfId="0" applyNumberFormat="1" applyFont="1" applyBorder="1" applyAlignment="1">
      <alignment horizontal="center" wrapText="1"/>
    </xf>
    <xf numFmtId="0" fontId="28" fillId="6" borderId="1" xfId="4" applyNumberFormat="1" applyFont="1" applyFill="1" applyBorder="1" applyAlignment="1" applyProtection="1">
      <alignment horizontal="center"/>
      <protection locked="0"/>
    </xf>
    <xf numFmtId="1" fontId="29" fillId="6" borderId="1" xfId="0" applyNumberFormat="1" applyFont="1" applyFill="1" applyBorder="1" applyAlignment="1">
      <alignment horizontal="center"/>
    </xf>
    <xf numFmtId="3" fontId="29" fillId="6" borderId="1" xfId="0" applyNumberFormat="1" applyFont="1" applyFill="1" applyBorder="1" applyAlignment="1">
      <alignment horizontal="center"/>
    </xf>
    <xf numFmtId="3" fontId="28" fillId="6" borderId="1" xfId="4" applyNumberFormat="1" applyFont="1" applyFill="1" applyBorder="1" applyAlignment="1" applyProtection="1">
      <alignment horizontal="center"/>
      <protection locked="0"/>
    </xf>
    <xf numFmtId="4" fontId="29" fillId="6" borderId="1" xfId="0" applyNumberFormat="1" applyFont="1" applyFill="1" applyBorder="1" applyAlignment="1">
      <alignment horizontal="center"/>
    </xf>
    <xf numFmtId="0" fontId="28" fillId="3" borderId="1" xfId="4" applyNumberFormat="1" applyFont="1" applyFill="1" applyBorder="1" applyAlignment="1" applyProtection="1">
      <alignment horizontal="center"/>
      <protection locked="0"/>
    </xf>
    <xf numFmtId="1" fontId="29" fillId="3" borderId="1" xfId="0" applyNumberFormat="1" applyFont="1" applyFill="1" applyBorder="1" applyAlignment="1">
      <alignment horizontal="center"/>
    </xf>
    <xf numFmtId="3" fontId="29" fillId="3" borderId="1" xfId="0" applyNumberFormat="1" applyFont="1" applyFill="1" applyBorder="1" applyAlignment="1">
      <alignment horizontal="center"/>
    </xf>
    <xf numFmtId="3" fontId="28" fillId="3" borderId="1" xfId="4" applyNumberFormat="1" applyFont="1" applyFill="1" applyBorder="1" applyAlignment="1" applyProtection="1">
      <alignment horizontal="center"/>
      <protection locked="0"/>
    </xf>
    <xf numFmtId="4" fontId="29" fillId="3" borderId="1" xfId="0" applyNumberFormat="1" applyFont="1" applyFill="1" applyBorder="1" applyAlignment="1">
      <alignment horizontal="center"/>
    </xf>
    <xf numFmtId="0" fontId="0" fillId="0" borderId="1" xfId="0" applyNumberFormat="1" applyBorder="1" applyAlignment="1">
      <alignment horizontal="center"/>
    </xf>
    <xf numFmtId="165" fontId="0" fillId="0" borderId="1" xfId="2" applyNumberFormat="1" applyFont="1" applyBorder="1" applyAlignment="1">
      <alignment horizontal="center"/>
    </xf>
    <xf numFmtId="165" fontId="2" fillId="0" borderId="1" xfId="2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3" fontId="2" fillId="0" borderId="1" xfId="0" applyNumberFormat="1" applyFont="1" applyBorder="1" applyAlignment="1">
      <alignment horizontal="right" vertical="top"/>
    </xf>
    <xf numFmtId="9" fontId="2" fillId="0" borderId="1" xfId="2" applyFont="1" applyFill="1" applyBorder="1" applyAlignment="1">
      <alignment horizontal="right" vertical="top"/>
    </xf>
    <xf numFmtId="9" fontId="1" fillId="0" borderId="1" xfId="2" applyFont="1" applyFill="1" applyBorder="1" applyAlignment="1">
      <alignment horizontal="right" vertical="top"/>
    </xf>
    <xf numFmtId="0" fontId="22" fillId="0" borderId="6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1" xfId="0" applyFont="1" applyBorder="1" applyAlignment="1">
      <alignment horizontal="center" wrapText="1"/>
    </xf>
    <xf numFmtId="0" fontId="4" fillId="0" borderId="0" xfId="0" applyFont="1" applyAlignment="1">
      <alignment horizontal="left" vertical="center"/>
    </xf>
  </cellXfs>
  <cellStyles count="6">
    <cellStyle name="Hyperkobling" xfId="5" builtinId="8"/>
    <cellStyle name="Komma" xfId="1" builtinId="3"/>
    <cellStyle name="Normal" xfId="0" builtinId="0"/>
    <cellStyle name="Normal 3 3" xfId="3"/>
    <cellStyle name="Normal_Ark1" xfId="4"/>
    <cellStyle name="Prosent" xfId="2" builtinId="5"/>
  </cellStyles>
  <dxfs count="0"/>
  <tableStyles count="0" defaultTableStyle="TableStyleMedium2" defaultPivotStyle="PivotStyleLight16"/>
  <colors>
    <mruColors>
      <color rgb="FF9CAFD4"/>
      <color rgb="FF02185E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externalLink" Target="externalLinks/externalLink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numRef>
              <c:f>'Figur 2.1'!$B$2:$K$2</c:f>
              <c:numCache>
                <c:formatCode>General</c:formatCod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numCache>
            </c:numRef>
          </c:cat>
          <c:val>
            <c:numRef>
              <c:f>'Figur 2.1'!$B$7:$K$7</c:f>
              <c:numCache>
                <c:formatCode>_ * #,##0_ ;_ * \-#,##0_ ;_ * "-"??_ ;_ @_ </c:formatCode>
                <c:ptCount val="10"/>
                <c:pt idx="0">
                  <c:v>11535571930.48</c:v>
                </c:pt>
                <c:pt idx="1">
                  <c:v>12127862294.990002</c:v>
                </c:pt>
                <c:pt idx="2">
                  <c:v>12630428165.360004</c:v>
                </c:pt>
                <c:pt idx="3">
                  <c:v>13470000000</c:v>
                </c:pt>
                <c:pt idx="4">
                  <c:v>14112461003.74</c:v>
                </c:pt>
                <c:pt idx="5">
                  <c:v>14476916334.5499</c:v>
                </c:pt>
                <c:pt idx="6">
                  <c:v>15486369851.579998</c:v>
                </c:pt>
                <c:pt idx="7">
                  <c:v>17624746008.159901</c:v>
                </c:pt>
                <c:pt idx="8">
                  <c:v>18347307560.469997</c:v>
                </c:pt>
                <c:pt idx="9">
                  <c:v>19504000000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4553984"/>
        <c:axId val="414555520"/>
      </c:barChart>
      <c:catAx>
        <c:axId val="414553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414555520"/>
        <c:crosses val="autoZero"/>
        <c:auto val="1"/>
        <c:lblAlgn val="ctr"/>
        <c:lblOffset val="100"/>
        <c:noMultiLvlLbl val="0"/>
      </c:catAx>
      <c:valAx>
        <c:axId val="414555520"/>
        <c:scaling>
          <c:orientation val="minMax"/>
        </c:scaling>
        <c:delete val="0"/>
        <c:axPos val="l"/>
        <c:majorGridlines/>
        <c:numFmt formatCode="_ * #,##0_ ;_ * \-#,##0_ ;_ * &quot;-&quot;??_ ;_ @_ " sourceLinked="1"/>
        <c:majorTickMark val="out"/>
        <c:minorTickMark val="none"/>
        <c:tickLblPos val="nextTo"/>
        <c:crossAx val="414553984"/>
        <c:crosses val="autoZero"/>
        <c:crossBetween val="between"/>
        <c:dispUnits>
          <c:builtInUnit val="billions"/>
          <c:dispUnitsLbl>
            <c:layout/>
          </c:dispUnitsLbl>
        </c:dispUnits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'Figur 4.2'!$B$2</c:f>
              <c:strCache>
                <c:ptCount val="1"/>
                <c:pt idx="0">
                  <c:v>Innkjøp av bil</c:v>
                </c:pt>
              </c:strCache>
            </c:strRef>
          </c:tx>
          <c:marker>
            <c:symbol val="none"/>
          </c:marker>
          <c:cat>
            <c:numRef>
              <c:f>'Figur 4.2'!$A$3:$A$8</c:f>
              <c:numCache>
                <c:formatCode>General</c:formatCode>
                <c:ptCount val="6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</c:numCache>
            </c:numRef>
          </c:cat>
          <c:val>
            <c:numRef>
              <c:f>'Figur 4.2'!$B$3:$B$8</c:f>
              <c:numCache>
                <c:formatCode>_ * #,##0_ ;_ * \-#,##0_ ;_ * "-"??_ ;_ @_ </c:formatCode>
                <c:ptCount val="6"/>
                <c:pt idx="0">
                  <c:v>190695950.55211401</c:v>
                </c:pt>
                <c:pt idx="1">
                  <c:v>184507206.25763899</c:v>
                </c:pt>
                <c:pt idx="2">
                  <c:v>124604499.58428501</c:v>
                </c:pt>
                <c:pt idx="3">
                  <c:v>162004729.13611299</c:v>
                </c:pt>
                <c:pt idx="4">
                  <c:v>157659014.524501</c:v>
                </c:pt>
                <c:pt idx="5">
                  <c:v>170820849.329999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'Figur 4.2'!$C$2</c:f>
              <c:strCache>
                <c:ptCount val="1"/>
                <c:pt idx="0">
                  <c:v>Vedlikehold og drift av bil</c:v>
                </c:pt>
              </c:strCache>
            </c:strRef>
          </c:tx>
          <c:marker>
            <c:symbol val="none"/>
          </c:marker>
          <c:cat>
            <c:numRef>
              <c:f>'Figur 4.2'!$A$3:$A$8</c:f>
              <c:numCache>
                <c:formatCode>General</c:formatCode>
                <c:ptCount val="6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</c:numCache>
            </c:numRef>
          </c:cat>
          <c:val>
            <c:numRef>
              <c:f>'Figur 4.2'!$C$3:$C$8</c:f>
              <c:numCache>
                <c:formatCode>_ * #,##0_ ;_ * \-#,##0_ ;_ * "-"??_ ;_ @_ </c:formatCode>
                <c:ptCount val="6"/>
                <c:pt idx="0">
                  <c:v>140898578.93360499</c:v>
                </c:pt>
                <c:pt idx="1">
                  <c:v>134737669.804039</c:v>
                </c:pt>
                <c:pt idx="2">
                  <c:v>130142436.362084</c:v>
                </c:pt>
                <c:pt idx="3">
                  <c:v>134464124.97637901</c:v>
                </c:pt>
                <c:pt idx="4">
                  <c:v>141480400.30737999</c:v>
                </c:pt>
                <c:pt idx="5">
                  <c:v>142936145.30000001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5837184"/>
        <c:axId val="415855360"/>
      </c:lineChart>
      <c:catAx>
        <c:axId val="415837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415855360"/>
        <c:crosses val="autoZero"/>
        <c:auto val="1"/>
        <c:lblAlgn val="ctr"/>
        <c:lblOffset val="100"/>
        <c:noMultiLvlLbl val="0"/>
      </c:catAx>
      <c:valAx>
        <c:axId val="415855360"/>
        <c:scaling>
          <c:orientation val="minMax"/>
        </c:scaling>
        <c:delete val="0"/>
        <c:axPos val="l"/>
        <c:majorGridlines/>
        <c:numFmt formatCode="_ * #,##0_ ;_ * \-#,##0_ ;_ * &quot;-&quot;??_ ;_ @_ " sourceLinked="1"/>
        <c:majorTickMark val="out"/>
        <c:minorTickMark val="none"/>
        <c:tickLblPos val="nextTo"/>
        <c:crossAx val="41583718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'Figur 4.3'!$B$2</c:f>
              <c:strCache>
                <c:ptCount val="1"/>
                <c:pt idx="0">
                  <c:v>Gjennomsnitt 2014-2018</c:v>
                </c:pt>
              </c:strCache>
            </c:strRef>
          </c:tx>
          <c:invertIfNegative val="0"/>
          <c:cat>
            <c:strRef>
              <c:f>'Figur 4.3'!$A$3:$A$14</c:f>
              <c:strCache>
                <c:ptCount val="12"/>
                <c:pt idx="0">
                  <c:v>Sør-Øst</c:v>
                </c:pt>
                <c:pt idx="1">
                  <c:v>Sør-Vest</c:v>
                </c:pt>
                <c:pt idx="2">
                  <c:v>Vest</c:v>
                </c:pt>
                <c:pt idx="3">
                  <c:v>Agder</c:v>
                </c:pt>
                <c:pt idx="4">
                  <c:v>Nordland</c:v>
                </c:pt>
                <c:pt idx="5">
                  <c:v>Øst</c:v>
                </c:pt>
                <c:pt idx="6">
                  <c:v>Trøndelag</c:v>
                </c:pt>
                <c:pt idx="7">
                  <c:v>Møre og Romsdal</c:v>
                </c:pt>
                <c:pt idx="8">
                  <c:v>Innlandet</c:v>
                </c:pt>
                <c:pt idx="9">
                  <c:v>Oslo</c:v>
                </c:pt>
                <c:pt idx="10">
                  <c:v>Troms</c:v>
                </c:pt>
                <c:pt idx="11">
                  <c:v>Finnmark</c:v>
                </c:pt>
              </c:strCache>
            </c:strRef>
          </c:cat>
          <c:val>
            <c:numRef>
              <c:f>'Figur 4.3'!$B$3:$B$14</c:f>
              <c:numCache>
                <c:formatCode>0.00</c:formatCode>
                <c:ptCount val="12"/>
                <c:pt idx="0">
                  <c:v>0.7</c:v>
                </c:pt>
                <c:pt idx="1">
                  <c:v>0.9</c:v>
                </c:pt>
                <c:pt idx="2">
                  <c:v>0.9</c:v>
                </c:pt>
                <c:pt idx="3">
                  <c:v>0.9</c:v>
                </c:pt>
                <c:pt idx="4">
                  <c:v>1</c:v>
                </c:pt>
                <c:pt idx="5">
                  <c:v>1.1000000000000001</c:v>
                </c:pt>
                <c:pt idx="6">
                  <c:v>1.2</c:v>
                </c:pt>
                <c:pt idx="7">
                  <c:v>1.3</c:v>
                </c:pt>
                <c:pt idx="8">
                  <c:v>1.5</c:v>
                </c:pt>
                <c:pt idx="9">
                  <c:v>1.7</c:v>
                </c:pt>
                <c:pt idx="10">
                  <c:v>2</c:v>
                </c:pt>
                <c:pt idx="11">
                  <c:v>2.8</c:v>
                </c:pt>
              </c:numCache>
            </c:numRef>
          </c:val>
        </c:ser>
        <c:ser>
          <c:idx val="1"/>
          <c:order val="1"/>
          <c:tx>
            <c:strRef>
              <c:f>'Figur 4.3'!$C$2</c:f>
              <c:strCache>
                <c:ptCount val="1"/>
                <c:pt idx="0">
                  <c:v>2018</c:v>
                </c:pt>
              </c:strCache>
            </c:strRef>
          </c:tx>
          <c:invertIfNegative val="0"/>
          <c:cat>
            <c:strRef>
              <c:f>'Figur 4.3'!$A$3:$A$14</c:f>
              <c:strCache>
                <c:ptCount val="12"/>
                <c:pt idx="0">
                  <c:v>Sør-Øst</c:v>
                </c:pt>
                <c:pt idx="1">
                  <c:v>Sør-Vest</c:v>
                </c:pt>
                <c:pt idx="2">
                  <c:v>Vest</c:v>
                </c:pt>
                <c:pt idx="3">
                  <c:v>Agder</c:v>
                </c:pt>
                <c:pt idx="4">
                  <c:v>Nordland</c:v>
                </c:pt>
                <c:pt idx="5">
                  <c:v>Øst</c:v>
                </c:pt>
                <c:pt idx="6">
                  <c:v>Trøndelag</c:v>
                </c:pt>
                <c:pt idx="7">
                  <c:v>Møre og Romsdal</c:v>
                </c:pt>
                <c:pt idx="8">
                  <c:v>Innlandet</c:v>
                </c:pt>
                <c:pt idx="9">
                  <c:v>Oslo</c:v>
                </c:pt>
                <c:pt idx="10">
                  <c:v>Troms</c:v>
                </c:pt>
                <c:pt idx="11">
                  <c:v>Finnmark</c:v>
                </c:pt>
              </c:strCache>
            </c:strRef>
          </c:cat>
          <c:val>
            <c:numRef>
              <c:f>'Figur 4.3'!$C$3:$C$14</c:f>
              <c:numCache>
                <c:formatCode>0.00</c:formatCode>
                <c:ptCount val="12"/>
                <c:pt idx="0">
                  <c:v>0.40860000000000002</c:v>
                </c:pt>
                <c:pt idx="1">
                  <c:v>1.0572999999999999</c:v>
                </c:pt>
                <c:pt idx="2">
                  <c:v>0.48070000000000002</c:v>
                </c:pt>
                <c:pt idx="3">
                  <c:v>0.94850000000000001</c:v>
                </c:pt>
                <c:pt idx="4">
                  <c:v>1.2739</c:v>
                </c:pt>
                <c:pt idx="5">
                  <c:v>0.82740000000000002</c:v>
                </c:pt>
                <c:pt idx="6">
                  <c:v>0.55579999999999996</c:v>
                </c:pt>
                <c:pt idx="7">
                  <c:v>1.3825000000000001</c:v>
                </c:pt>
                <c:pt idx="8">
                  <c:v>1.7362</c:v>
                </c:pt>
                <c:pt idx="9">
                  <c:v>1.3577999999999999</c:v>
                </c:pt>
                <c:pt idx="10">
                  <c:v>2.3746999999999998</c:v>
                </c:pt>
                <c:pt idx="11">
                  <c:v>5.4604999999999997</c:v>
                </c:pt>
              </c:numCache>
            </c:numRef>
          </c:val>
        </c:ser>
        <c:ser>
          <c:idx val="2"/>
          <c:order val="2"/>
          <c:tx>
            <c:strRef>
              <c:f>'Figur 4.3'!$D$2</c:f>
              <c:strCache>
                <c:ptCount val="1"/>
                <c:pt idx="0">
                  <c:v>2019</c:v>
                </c:pt>
              </c:strCache>
            </c:strRef>
          </c:tx>
          <c:invertIfNegative val="0"/>
          <c:cat>
            <c:strRef>
              <c:f>'Figur 4.3'!$A$3:$A$14</c:f>
              <c:strCache>
                <c:ptCount val="12"/>
                <c:pt idx="0">
                  <c:v>Sør-Øst</c:v>
                </c:pt>
                <c:pt idx="1">
                  <c:v>Sør-Vest</c:v>
                </c:pt>
                <c:pt idx="2">
                  <c:v>Vest</c:v>
                </c:pt>
                <c:pt idx="3">
                  <c:v>Agder</c:v>
                </c:pt>
                <c:pt idx="4">
                  <c:v>Nordland</c:v>
                </c:pt>
                <c:pt idx="5">
                  <c:v>Øst</c:v>
                </c:pt>
                <c:pt idx="6">
                  <c:v>Trøndelag</c:v>
                </c:pt>
                <c:pt idx="7">
                  <c:v>Møre og Romsdal</c:v>
                </c:pt>
                <c:pt idx="8">
                  <c:v>Innlandet</c:v>
                </c:pt>
                <c:pt idx="9">
                  <c:v>Oslo</c:v>
                </c:pt>
                <c:pt idx="10">
                  <c:v>Troms</c:v>
                </c:pt>
                <c:pt idx="11">
                  <c:v>Finnmark</c:v>
                </c:pt>
              </c:strCache>
            </c:strRef>
          </c:cat>
          <c:val>
            <c:numRef>
              <c:f>'Figur 4.3'!$D$3:$D$14</c:f>
              <c:numCache>
                <c:formatCode>0.00</c:formatCode>
                <c:ptCount val="12"/>
                <c:pt idx="0">
                  <c:v>0.70484636312833504</c:v>
                </c:pt>
                <c:pt idx="1">
                  <c:v>0.59392091422726201</c:v>
                </c:pt>
                <c:pt idx="2">
                  <c:v>0.64292324498747899</c:v>
                </c:pt>
                <c:pt idx="3">
                  <c:v>1.3653910517093699</c:v>
                </c:pt>
                <c:pt idx="4">
                  <c:v>1.80202350571088</c:v>
                </c:pt>
                <c:pt idx="5">
                  <c:v>1.18288778631442</c:v>
                </c:pt>
                <c:pt idx="6">
                  <c:v>0.795736674847347</c:v>
                </c:pt>
                <c:pt idx="7">
                  <c:v>2.2827378036706798</c:v>
                </c:pt>
                <c:pt idx="8">
                  <c:v>1.2997564153193499</c:v>
                </c:pt>
                <c:pt idx="9">
                  <c:v>1.9028993771890801</c:v>
                </c:pt>
                <c:pt idx="10">
                  <c:v>2.1944827017901498</c:v>
                </c:pt>
                <c:pt idx="11">
                  <c:v>1.0750405398665399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6403840"/>
        <c:axId val="416405376"/>
      </c:barChart>
      <c:catAx>
        <c:axId val="416403840"/>
        <c:scaling>
          <c:orientation val="minMax"/>
        </c:scaling>
        <c:delete val="0"/>
        <c:axPos val="b"/>
        <c:majorTickMark val="out"/>
        <c:minorTickMark val="none"/>
        <c:tickLblPos val="nextTo"/>
        <c:crossAx val="416405376"/>
        <c:crosses val="autoZero"/>
        <c:auto val="1"/>
        <c:lblAlgn val="ctr"/>
        <c:lblOffset val="100"/>
        <c:noMultiLvlLbl val="0"/>
      </c:catAx>
      <c:valAx>
        <c:axId val="416405376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41640384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1"/>
          <c:order val="1"/>
          <c:tx>
            <c:strRef>
              <c:f>'Figur 4.4'!$C$2</c:f>
              <c:strCache>
                <c:ptCount val="1"/>
                <c:pt idx="0">
                  <c:v>Patruljebiler</c:v>
                </c:pt>
              </c:strCache>
            </c:strRef>
          </c:tx>
          <c:invertIfNegative val="0"/>
          <c:cat>
            <c:strRef>
              <c:f>'Figur 4.4'!$A$3:$A$15</c:f>
              <c:strCache>
                <c:ptCount val="13"/>
                <c:pt idx="0">
                  <c:v>Troms</c:v>
                </c:pt>
                <c:pt idx="1">
                  <c:v>Finnmark</c:v>
                </c:pt>
                <c:pt idx="2">
                  <c:v>Møre og Romsdal</c:v>
                </c:pt>
                <c:pt idx="3">
                  <c:v>Nordland</c:v>
                </c:pt>
                <c:pt idx="4">
                  <c:v>Agder</c:v>
                </c:pt>
                <c:pt idx="5">
                  <c:v>Innlandet</c:v>
                </c:pt>
                <c:pt idx="6">
                  <c:v>Sør-Vest</c:v>
                </c:pt>
                <c:pt idx="7">
                  <c:v>Trøndelag</c:v>
                </c:pt>
                <c:pt idx="8">
                  <c:v>Gjennomsnitt</c:v>
                </c:pt>
                <c:pt idx="9">
                  <c:v>Vest</c:v>
                </c:pt>
                <c:pt idx="10">
                  <c:v>Sør-Øst</c:v>
                </c:pt>
                <c:pt idx="11">
                  <c:v>Øst</c:v>
                </c:pt>
                <c:pt idx="12">
                  <c:v>Oslo</c:v>
                </c:pt>
              </c:strCache>
            </c:strRef>
          </c:cat>
          <c:val>
            <c:numRef>
              <c:f>'Figur 4.4'!$C$3:$C$15</c:f>
              <c:numCache>
                <c:formatCode>General</c:formatCode>
                <c:ptCount val="13"/>
                <c:pt idx="0">
                  <c:v>38</c:v>
                </c:pt>
                <c:pt idx="1">
                  <c:v>50</c:v>
                </c:pt>
                <c:pt idx="2">
                  <c:v>69</c:v>
                </c:pt>
                <c:pt idx="3">
                  <c:v>61</c:v>
                </c:pt>
                <c:pt idx="4">
                  <c:v>54</c:v>
                </c:pt>
                <c:pt idx="5">
                  <c:v>87</c:v>
                </c:pt>
                <c:pt idx="6">
                  <c:v>76</c:v>
                </c:pt>
                <c:pt idx="7">
                  <c:v>121</c:v>
                </c:pt>
                <c:pt idx="8">
                  <c:v>98</c:v>
                </c:pt>
                <c:pt idx="9">
                  <c:v>108</c:v>
                </c:pt>
                <c:pt idx="10">
                  <c:v>133</c:v>
                </c:pt>
                <c:pt idx="11">
                  <c:v>128</c:v>
                </c:pt>
                <c:pt idx="12">
                  <c:v>254</c:v>
                </c:pt>
              </c:numCache>
            </c:numRef>
          </c:val>
        </c:ser>
        <c:ser>
          <c:idx val="2"/>
          <c:order val="2"/>
          <c:tx>
            <c:strRef>
              <c:f>'Figur 4.4'!$D$2</c:f>
              <c:strCache>
                <c:ptCount val="1"/>
                <c:pt idx="0">
                  <c:v>Administrative kjøretøy</c:v>
                </c:pt>
              </c:strCache>
            </c:strRef>
          </c:tx>
          <c:invertIfNegative val="0"/>
          <c:cat>
            <c:strRef>
              <c:f>'Figur 4.4'!$A$3:$A$15</c:f>
              <c:strCache>
                <c:ptCount val="13"/>
                <c:pt idx="0">
                  <c:v>Troms</c:v>
                </c:pt>
                <c:pt idx="1">
                  <c:v>Finnmark</c:v>
                </c:pt>
                <c:pt idx="2">
                  <c:v>Møre og Romsdal</c:v>
                </c:pt>
                <c:pt idx="3">
                  <c:v>Nordland</c:v>
                </c:pt>
                <c:pt idx="4">
                  <c:v>Agder</c:v>
                </c:pt>
                <c:pt idx="5">
                  <c:v>Innlandet</c:v>
                </c:pt>
                <c:pt idx="6">
                  <c:v>Sør-Vest</c:v>
                </c:pt>
                <c:pt idx="7">
                  <c:v>Trøndelag</c:v>
                </c:pt>
                <c:pt idx="8">
                  <c:v>Gjennomsnitt</c:v>
                </c:pt>
                <c:pt idx="9">
                  <c:v>Vest</c:v>
                </c:pt>
                <c:pt idx="10">
                  <c:v>Sør-Øst</c:v>
                </c:pt>
                <c:pt idx="11">
                  <c:v>Øst</c:v>
                </c:pt>
                <c:pt idx="12">
                  <c:v>Oslo</c:v>
                </c:pt>
              </c:strCache>
            </c:strRef>
          </c:cat>
          <c:val>
            <c:numRef>
              <c:f>'Figur 4.4'!$D$3:$D$15</c:f>
              <c:numCache>
                <c:formatCode>General</c:formatCode>
                <c:ptCount val="13"/>
                <c:pt idx="0">
                  <c:v>15</c:v>
                </c:pt>
                <c:pt idx="1">
                  <c:v>32</c:v>
                </c:pt>
                <c:pt idx="2">
                  <c:v>28</c:v>
                </c:pt>
                <c:pt idx="3">
                  <c:v>48</c:v>
                </c:pt>
                <c:pt idx="4">
                  <c:v>57</c:v>
                </c:pt>
                <c:pt idx="5">
                  <c:v>70</c:v>
                </c:pt>
                <c:pt idx="6">
                  <c:v>82</c:v>
                </c:pt>
                <c:pt idx="7">
                  <c:v>40</c:v>
                </c:pt>
                <c:pt idx="8">
                  <c:v>69</c:v>
                </c:pt>
                <c:pt idx="9">
                  <c:v>81</c:v>
                </c:pt>
                <c:pt idx="10">
                  <c:v>100</c:v>
                </c:pt>
                <c:pt idx="11">
                  <c:v>129</c:v>
                </c:pt>
                <c:pt idx="12">
                  <c:v>150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16830208"/>
        <c:axId val="416831744"/>
      </c:barChart>
      <c:lineChart>
        <c:grouping val="standard"/>
        <c:varyColors val="0"/>
        <c:ser>
          <c:idx val="0"/>
          <c:order val="0"/>
          <c:tx>
            <c:strRef>
              <c:f>'Figur 4.4'!$B$2</c:f>
              <c:strCache>
                <c:ptCount val="1"/>
                <c:pt idx="0">
                  <c:v>Befolkningstall</c:v>
                </c:pt>
              </c:strCache>
            </c:strRef>
          </c:tx>
          <c:marker>
            <c:symbol val="none"/>
          </c:marker>
          <c:cat>
            <c:strRef>
              <c:f>'Figur 4.4'!$A$3:$A$15</c:f>
              <c:strCache>
                <c:ptCount val="13"/>
                <c:pt idx="0">
                  <c:v>Troms</c:v>
                </c:pt>
                <c:pt idx="1">
                  <c:v>Finnmark</c:v>
                </c:pt>
                <c:pt idx="2">
                  <c:v>Møre og Romsdal</c:v>
                </c:pt>
                <c:pt idx="3">
                  <c:v>Nordland</c:v>
                </c:pt>
                <c:pt idx="4">
                  <c:v>Agder</c:v>
                </c:pt>
                <c:pt idx="5">
                  <c:v>Innlandet</c:v>
                </c:pt>
                <c:pt idx="6">
                  <c:v>Sør-Vest</c:v>
                </c:pt>
                <c:pt idx="7">
                  <c:v>Trøndelag</c:v>
                </c:pt>
                <c:pt idx="8">
                  <c:v>Gjennomsnitt</c:v>
                </c:pt>
                <c:pt idx="9">
                  <c:v>Vest</c:v>
                </c:pt>
                <c:pt idx="10">
                  <c:v>Sør-Øst</c:v>
                </c:pt>
                <c:pt idx="11">
                  <c:v>Øst</c:v>
                </c:pt>
                <c:pt idx="12">
                  <c:v>Oslo</c:v>
                </c:pt>
              </c:strCache>
            </c:strRef>
          </c:cat>
          <c:val>
            <c:numRef>
              <c:f>'Figur 4.4'!$B$3:$B$15</c:f>
              <c:numCache>
                <c:formatCode>_ * #,##0_ ;_ * \-#,##0_ ;_ * "-"??_ ;_ @_ </c:formatCode>
                <c:ptCount val="13"/>
                <c:pt idx="0">
                  <c:v>166748</c:v>
                </c:pt>
                <c:pt idx="1">
                  <c:v>75472</c:v>
                </c:pt>
                <c:pt idx="2">
                  <c:v>265238</c:v>
                </c:pt>
                <c:pt idx="3">
                  <c:v>240900</c:v>
                </c:pt>
                <c:pt idx="4">
                  <c:v>305409</c:v>
                </c:pt>
                <c:pt idx="5">
                  <c:v>380433</c:v>
                </c:pt>
                <c:pt idx="6">
                  <c:v>525447</c:v>
                </c:pt>
                <c:pt idx="7">
                  <c:v>470128</c:v>
                </c:pt>
                <c:pt idx="8">
                  <c:v>447298.33333333331</c:v>
                </c:pt>
                <c:pt idx="9">
                  <c:v>592798</c:v>
                </c:pt>
                <c:pt idx="10">
                  <c:v>685874</c:v>
                </c:pt>
                <c:pt idx="11">
                  <c:v>743467</c:v>
                </c:pt>
                <c:pt idx="12">
                  <c:v>915666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6835072"/>
        <c:axId val="416833536"/>
      </c:lineChart>
      <c:catAx>
        <c:axId val="416830208"/>
        <c:scaling>
          <c:orientation val="minMax"/>
        </c:scaling>
        <c:delete val="0"/>
        <c:axPos val="b"/>
        <c:majorTickMark val="out"/>
        <c:minorTickMark val="none"/>
        <c:tickLblPos val="nextTo"/>
        <c:crossAx val="416831744"/>
        <c:crosses val="autoZero"/>
        <c:auto val="1"/>
        <c:lblAlgn val="ctr"/>
        <c:lblOffset val="100"/>
        <c:noMultiLvlLbl val="0"/>
      </c:catAx>
      <c:valAx>
        <c:axId val="41683174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416830208"/>
        <c:crosses val="autoZero"/>
        <c:crossBetween val="between"/>
      </c:valAx>
      <c:valAx>
        <c:axId val="416833536"/>
        <c:scaling>
          <c:orientation val="minMax"/>
        </c:scaling>
        <c:delete val="0"/>
        <c:axPos val="r"/>
        <c:numFmt formatCode="_ * #,##0_ ;_ * \-#,##0_ ;_ * &quot;-&quot;??_ ;_ @_ " sourceLinked="1"/>
        <c:majorTickMark val="out"/>
        <c:minorTickMark val="none"/>
        <c:tickLblPos val="nextTo"/>
        <c:crossAx val="416835072"/>
        <c:crosses val="max"/>
        <c:crossBetween val="between"/>
      </c:valAx>
      <c:catAx>
        <c:axId val="416835072"/>
        <c:scaling>
          <c:orientation val="minMax"/>
        </c:scaling>
        <c:delete val="1"/>
        <c:axPos val="b"/>
        <c:majorTickMark val="out"/>
        <c:minorTickMark val="none"/>
        <c:tickLblPos val="nextTo"/>
        <c:crossAx val="416833536"/>
        <c:crosses val="autoZero"/>
        <c:auto val="1"/>
        <c:lblAlgn val="ctr"/>
        <c:lblOffset val="100"/>
        <c:noMultiLvlLbl val="0"/>
      </c:cat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6"/>
            <c:invertIfNegative val="0"/>
            <c:bubble3D val="0"/>
            <c:spPr>
              <a:solidFill>
                <a:schemeClr val="tx2">
                  <a:lumMod val="20000"/>
                  <a:lumOff val="80000"/>
                </a:schemeClr>
              </a:solidFill>
            </c:spPr>
          </c:dPt>
          <c:cat>
            <c:strRef>
              <c:f>'Figur 4.5'!$A$2:$A$14</c:f>
              <c:strCache>
                <c:ptCount val="13"/>
                <c:pt idx="0">
                  <c:v>Finnmark</c:v>
                </c:pt>
                <c:pt idx="1">
                  <c:v>Agder</c:v>
                </c:pt>
                <c:pt idx="2">
                  <c:v>Trøndelag</c:v>
                </c:pt>
                <c:pt idx="3">
                  <c:v>Innlandet</c:v>
                </c:pt>
                <c:pt idx="4">
                  <c:v>Troms</c:v>
                </c:pt>
                <c:pt idx="5">
                  <c:v>Sør-Vest</c:v>
                </c:pt>
                <c:pt idx="6">
                  <c:v>Gjennomsnitt</c:v>
                </c:pt>
                <c:pt idx="7">
                  <c:v>Oslo</c:v>
                </c:pt>
                <c:pt idx="8">
                  <c:v>Sør-Øst</c:v>
                </c:pt>
                <c:pt idx="9">
                  <c:v>Vest</c:v>
                </c:pt>
                <c:pt idx="10">
                  <c:v>Øst</c:v>
                </c:pt>
                <c:pt idx="11">
                  <c:v>Nordland</c:v>
                </c:pt>
                <c:pt idx="12">
                  <c:v>Møre og Romsdal</c:v>
                </c:pt>
              </c:strCache>
            </c:strRef>
          </c:cat>
          <c:val>
            <c:numRef>
              <c:f>'Figur 4.5'!$B$2:$B$14</c:f>
              <c:numCache>
                <c:formatCode>0.0</c:formatCode>
                <c:ptCount val="13"/>
                <c:pt idx="0">
                  <c:v>4.5199999999999996</c:v>
                </c:pt>
                <c:pt idx="1">
                  <c:v>4.96</c:v>
                </c:pt>
                <c:pt idx="2">
                  <c:v>5.2892561983471076</c:v>
                </c:pt>
                <c:pt idx="3">
                  <c:v>5.3678160919540234</c:v>
                </c:pt>
                <c:pt idx="4">
                  <c:v>5.3684210526315788</c:v>
                </c:pt>
                <c:pt idx="5">
                  <c:v>5.52</c:v>
                </c:pt>
                <c:pt idx="6">
                  <c:v>6.136520698236632</c:v>
                </c:pt>
                <c:pt idx="7">
                  <c:v>6.2806324110671934</c:v>
                </c:pt>
                <c:pt idx="8">
                  <c:v>6.4045801526717554</c:v>
                </c:pt>
                <c:pt idx="9">
                  <c:v>6.5185185185185182</c:v>
                </c:pt>
                <c:pt idx="10">
                  <c:v>6.9375</c:v>
                </c:pt>
                <c:pt idx="11">
                  <c:v>6.9508196721311473</c:v>
                </c:pt>
                <c:pt idx="12">
                  <c:v>7.8695652173913047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6847744"/>
        <c:axId val="416849280"/>
      </c:barChart>
      <c:catAx>
        <c:axId val="416847744"/>
        <c:scaling>
          <c:orientation val="minMax"/>
        </c:scaling>
        <c:delete val="0"/>
        <c:axPos val="b"/>
        <c:majorTickMark val="out"/>
        <c:minorTickMark val="none"/>
        <c:tickLblPos val="nextTo"/>
        <c:crossAx val="416849280"/>
        <c:crosses val="autoZero"/>
        <c:auto val="1"/>
        <c:lblAlgn val="ctr"/>
        <c:lblOffset val="100"/>
        <c:noMultiLvlLbl val="0"/>
      </c:catAx>
      <c:valAx>
        <c:axId val="416849280"/>
        <c:scaling>
          <c:orientation val="minMax"/>
        </c:scaling>
        <c:delete val="0"/>
        <c:axPos val="l"/>
        <c:majorGridlines/>
        <c:numFmt formatCode="0" sourceLinked="0"/>
        <c:majorTickMark val="out"/>
        <c:minorTickMark val="none"/>
        <c:tickLblPos val="nextTo"/>
        <c:crossAx val="41684774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'Figur 4.6'!$B$2</c:f>
              <c:strCache>
                <c:ptCount val="1"/>
                <c:pt idx="0">
                  <c:v>etterforskningstjenester</c:v>
                </c:pt>
              </c:strCache>
            </c:strRef>
          </c:tx>
          <c:invertIfNegative val="0"/>
          <c:cat>
            <c:strRef>
              <c:f>'Figur 4.6'!$A$3:$A$14</c:f>
              <c:strCache>
                <c:ptCount val="12"/>
                <c:pt idx="0">
                  <c:v>Agder</c:v>
                </c:pt>
                <c:pt idx="1">
                  <c:v>Finnmark</c:v>
                </c:pt>
                <c:pt idx="2">
                  <c:v>Innlandet</c:v>
                </c:pt>
                <c:pt idx="3">
                  <c:v>Møre og Romsdal</c:v>
                </c:pt>
                <c:pt idx="4">
                  <c:v>Nordland</c:v>
                </c:pt>
                <c:pt idx="5">
                  <c:v>Oslo</c:v>
                </c:pt>
                <c:pt idx="6">
                  <c:v>Sør-Vest</c:v>
                </c:pt>
                <c:pt idx="7">
                  <c:v>Sør-Øst</c:v>
                </c:pt>
                <c:pt idx="8">
                  <c:v>Troms</c:v>
                </c:pt>
                <c:pt idx="9">
                  <c:v>Trøndelag</c:v>
                </c:pt>
                <c:pt idx="10">
                  <c:v>Vest</c:v>
                </c:pt>
                <c:pt idx="11">
                  <c:v>Øst</c:v>
                </c:pt>
              </c:strCache>
            </c:strRef>
          </c:cat>
          <c:val>
            <c:numRef>
              <c:f>'Figur 4.6'!$B$3:$B$14</c:f>
              <c:numCache>
                <c:formatCode>_ * #,##0_ ;_ * \-#,##0_ ;_ * "-"??_ ;_ @_ </c:formatCode>
                <c:ptCount val="12"/>
                <c:pt idx="0">
                  <c:v>5563.3439740447802</c:v>
                </c:pt>
                <c:pt idx="1">
                  <c:v>2746.0463644275601</c:v>
                </c:pt>
                <c:pt idx="2">
                  <c:v>780.72190571216197</c:v>
                </c:pt>
                <c:pt idx="3">
                  <c:v>5031.1138354000695</c:v>
                </c:pt>
                <c:pt idx="4">
                  <c:v>7024.0755661243502</c:v>
                </c:pt>
                <c:pt idx="5">
                  <c:v>1139.1625144131101</c:v>
                </c:pt>
                <c:pt idx="6">
                  <c:v>4194.4772647340496</c:v>
                </c:pt>
                <c:pt idx="7">
                  <c:v>6962.3187187447902</c:v>
                </c:pt>
                <c:pt idx="8">
                  <c:v>801.43374206962005</c:v>
                </c:pt>
                <c:pt idx="9">
                  <c:v>1674.09285937922</c:v>
                </c:pt>
                <c:pt idx="10">
                  <c:v>2689.94335116908</c:v>
                </c:pt>
                <c:pt idx="11">
                  <c:v>1327.3147868768101</c:v>
                </c:pt>
              </c:numCache>
            </c:numRef>
          </c:val>
        </c:ser>
        <c:ser>
          <c:idx val="1"/>
          <c:order val="1"/>
          <c:tx>
            <c:strRef>
              <c:f>'Figur 4.6'!$C$2</c:f>
              <c:strCache>
                <c:ptCount val="1"/>
                <c:pt idx="0">
                  <c:v>legetjenester</c:v>
                </c:pt>
              </c:strCache>
            </c:strRef>
          </c:tx>
          <c:invertIfNegative val="0"/>
          <c:cat>
            <c:strRef>
              <c:f>'Figur 4.6'!$A$3:$A$14</c:f>
              <c:strCache>
                <c:ptCount val="12"/>
                <c:pt idx="0">
                  <c:v>Agder</c:v>
                </c:pt>
                <c:pt idx="1">
                  <c:v>Finnmark</c:v>
                </c:pt>
                <c:pt idx="2">
                  <c:v>Innlandet</c:v>
                </c:pt>
                <c:pt idx="3">
                  <c:v>Møre og Romsdal</c:v>
                </c:pt>
                <c:pt idx="4">
                  <c:v>Nordland</c:v>
                </c:pt>
                <c:pt idx="5">
                  <c:v>Oslo</c:v>
                </c:pt>
                <c:pt idx="6">
                  <c:v>Sør-Vest</c:v>
                </c:pt>
                <c:pt idx="7">
                  <c:v>Sør-Øst</c:v>
                </c:pt>
                <c:pt idx="8">
                  <c:v>Troms</c:v>
                </c:pt>
                <c:pt idx="9">
                  <c:v>Trøndelag</c:v>
                </c:pt>
                <c:pt idx="10">
                  <c:v>Vest</c:v>
                </c:pt>
                <c:pt idx="11">
                  <c:v>Øst</c:v>
                </c:pt>
              </c:strCache>
            </c:strRef>
          </c:cat>
          <c:val>
            <c:numRef>
              <c:f>'Figur 4.6'!$C$3:$C$14</c:f>
              <c:numCache>
                <c:formatCode>_ * #,##0_ ;_ * \-#,##0_ ;_ * "-"??_ ;_ @_ </c:formatCode>
                <c:ptCount val="12"/>
                <c:pt idx="0">
                  <c:v>5154.9612999885003</c:v>
                </c:pt>
                <c:pt idx="1">
                  <c:v>2941.7491159841002</c:v>
                </c:pt>
                <c:pt idx="2">
                  <c:v>7231.1166403341604</c:v>
                </c:pt>
                <c:pt idx="3">
                  <c:v>2042.5481780197299</c:v>
                </c:pt>
                <c:pt idx="4">
                  <c:v>2973.42739932008</c:v>
                </c:pt>
                <c:pt idx="5">
                  <c:v>6377.4013777145401</c:v>
                </c:pt>
                <c:pt idx="6">
                  <c:v>5038.0678570011496</c:v>
                </c:pt>
                <c:pt idx="7">
                  <c:v>4770.4387832169796</c:v>
                </c:pt>
                <c:pt idx="8">
                  <c:v>8491.5084411698408</c:v>
                </c:pt>
                <c:pt idx="9">
                  <c:v>6929.62426219597</c:v>
                </c:pt>
                <c:pt idx="10">
                  <c:v>4887.5352279231902</c:v>
                </c:pt>
                <c:pt idx="11">
                  <c:v>8798.7571462931392</c:v>
                </c:pt>
              </c:numCache>
            </c:numRef>
          </c:val>
        </c:ser>
        <c:ser>
          <c:idx val="2"/>
          <c:order val="2"/>
          <c:tx>
            <c:strRef>
              <c:f>'Figur 4.6'!$D$2</c:f>
              <c:strCache>
                <c:ptCount val="1"/>
                <c:pt idx="0">
                  <c:v>resterende tjenester</c:v>
                </c:pt>
              </c:strCache>
            </c:strRef>
          </c:tx>
          <c:invertIfNegative val="0"/>
          <c:cat>
            <c:strRef>
              <c:f>'Figur 4.6'!$A$3:$A$14</c:f>
              <c:strCache>
                <c:ptCount val="12"/>
                <c:pt idx="0">
                  <c:v>Agder</c:v>
                </c:pt>
                <c:pt idx="1">
                  <c:v>Finnmark</c:v>
                </c:pt>
                <c:pt idx="2">
                  <c:v>Innlandet</c:v>
                </c:pt>
                <c:pt idx="3">
                  <c:v>Møre og Romsdal</c:v>
                </c:pt>
                <c:pt idx="4">
                  <c:v>Nordland</c:v>
                </c:pt>
                <c:pt idx="5">
                  <c:v>Oslo</c:v>
                </c:pt>
                <c:pt idx="6">
                  <c:v>Sør-Vest</c:v>
                </c:pt>
                <c:pt idx="7">
                  <c:v>Sør-Øst</c:v>
                </c:pt>
                <c:pt idx="8">
                  <c:v>Troms</c:v>
                </c:pt>
                <c:pt idx="9">
                  <c:v>Trøndelag</c:v>
                </c:pt>
                <c:pt idx="10">
                  <c:v>Vest</c:v>
                </c:pt>
                <c:pt idx="11">
                  <c:v>Øst</c:v>
                </c:pt>
              </c:strCache>
            </c:strRef>
          </c:cat>
          <c:val>
            <c:numRef>
              <c:f>'Figur 4.6'!$D$3:$D$14</c:f>
              <c:numCache>
                <c:formatCode>_ * #,##0_ ;_ * \-#,##0_ ;_ * "-"??_ ;_ @_ </c:formatCode>
                <c:ptCount val="12"/>
                <c:pt idx="0">
                  <c:v>5817.8119552053904</c:v>
                </c:pt>
                <c:pt idx="1">
                  <c:v>5490.11630666983</c:v>
                </c:pt>
                <c:pt idx="2">
                  <c:v>3884.5949987945</c:v>
                </c:pt>
                <c:pt idx="3">
                  <c:v>4817.41836878717</c:v>
                </c:pt>
                <c:pt idx="4">
                  <c:v>6477.8430374074196</c:v>
                </c:pt>
                <c:pt idx="5">
                  <c:v>3873.8720898678198</c:v>
                </c:pt>
                <c:pt idx="6">
                  <c:v>4157.8941683385701</c:v>
                </c:pt>
                <c:pt idx="7">
                  <c:v>6031.9968578587896</c:v>
                </c:pt>
                <c:pt idx="8">
                  <c:v>7381.9661584653904</c:v>
                </c:pt>
                <c:pt idx="9">
                  <c:v>8167.7337745969498</c:v>
                </c:pt>
                <c:pt idx="10">
                  <c:v>7829.5606801891699</c:v>
                </c:pt>
                <c:pt idx="11">
                  <c:v>4181.2551875661102</c:v>
                </c:pt>
              </c:numCache>
            </c:numRef>
          </c:val>
        </c:ser>
        <c:ser>
          <c:idx val="3"/>
          <c:order val="3"/>
          <c:tx>
            <c:strRef>
              <c:f>'Figur 4.6'!$E$2</c:f>
              <c:strCache>
                <c:ptCount val="1"/>
                <c:pt idx="0">
                  <c:v>tolketjenester</c:v>
                </c:pt>
              </c:strCache>
            </c:strRef>
          </c:tx>
          <c:invertIfNegative val="0"/>
          <c:cat>
            <c:strRef>
              <c:f>'Figur 4.6'!$A$3:$A$14</c:f>
              <c:strCache>
                <c:ptCount val="12"/>
                <c:pt idx="0">
                  <c:v>Agder</c:v>
                </c:pt>
                <c:pt idx="1">
                  <c:v>Finnmark</c:v>
                </c:pt>
                <c:pt idx="2">
                  <c:v>Innlandet</c:v>
                </c:pt>
                <c:pt idx="3">
                  <c:v>Møre og Romsdal</c:v>
                </c:pt>
                <c:pt idx="4">
                  <c:v>Nordland</c:v>
                </c:pt>
                <c:pt idx="5">
                  <c:v>Oslo</c:v>
                </c:pt>
                <c:pt idx="6">
                  <c:v>Sør-Vest</c:v>
                </c:pt>
                <c:pt idx="7">
                  <c:v>Sør-Øst</c:v>
                </c:pt>
                <c:pt idx="8">
                  <c:v>Troms</c:v>
                </c:pt>
                <c:pt idx="9">
                  <c:v>Trøndelag</c:v>
                </c:pt>
                <c:pt idx="10">
                  <c:v>Vest</c:v>
                </c:pt>
                <c:pt idx="11">
                  <c:v>Øst</c:v>
                </c:pt>
              </c:strCache>
            </c:strRef>
          </c:cat>
          <c:val>
            <c:numRef>
              <c:f>'Figur 4.6'!$E$3:$E$14</c:f>
              <c:numCache>
                <c:formatCode>_ * #,##0_ ;_ * \-#,##0_ ;_ * "-"??_ ;_ @_ </c:formatCode>
                <c:ptCount val="12"/>
                <c:pt idx="0">
                  <c:v>3639.99285178328</c:v>
                </c:pt>
                <c:pt idx="1">
                  <c:v>4888.2801828284801</c:v>
                </c:pt>
                <c:pt idx="2">
                  <c:v>4068.1699284460301</c:v>
                </c:pt>
                <c:pt idx="3">
                  <c:v>5085.6529354437598</c:v>
                </c:pt>
                <c:pt idx="4">
                  <c:v>4281.7601892559996</c:v>
                </c:pt>
                <c:pt idx="5">
                  <c:v>6127.8513917199598</c:v>
                </c:pt>
                <c:pt idx="6">
                  <c:v>5215.0563701584597</c:v>
                </c:pt>
                <c:pt idx="7">
                  <c:v>4273.7422332126698</c:v>
                </c:pt>
                <c:pt idx="8">
                  <c:v>5502.0476456431697</c:v>
                </c:pt>
                <c:pt idx="9">
                  <c:v>3605.7605067754298</c:v>
                </c:pt>
                <c:pt idx="10">
                  <c:v>6836.2454558739</c:v>
                </c:pt>
                <c:pt idx="11">
                  <c:v>7518.6633992411298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16979200"/>
        <c:axId val="416989184"/>
      </c:barChart>
      <c:catAx>
        <c:axId val="416979200"/>
        <c:scaling>
          <c:orientation val="minMax"/>
        </c:scaling>
        <c:delete val="0"/>
        <c:axPos val="b"/>
        <c:majorTickMark val="out"/>
        <c:minorTickMark val="none"/>
        <c:tickLblPos val="nextTo"/>
        <c:crossAx val="416989184"/>
        <c:crosses val="autoZero"/>
        <c:auto val="1"/>
        <c:lblAlgn val="ctr"/>
        <c:lblOffset val="100"/>
        <c:noMultiLvlLbl val="0"/>
      </c:catAx>
      <c:valAx>
        <c:axId val="416989184"/>
        <c:scaling>
          <c:orientation val="minMax"/>
        </c:scaling>
        <c:delete val="0"/>
        <c:axPos val="l"/>
        <c:majorGridlines/>
        <c:numFmt formatCode="_ * #,##0_ ;_ * \-#,##0_ ;_ * &quot;-&quot;??_ ;_ @_ " sourceLinked="1"/>
        <c:majorTickMark val="out"/>
        <c:minorTickMark val="none"/>
        <c:tickLblPos val="nextTo"/>
        <c:crossAx val="41697920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'[1]Tab 6.6'!$A$37</c:f>
              <c:strCache>
                <c:ptCount val="1"/>
                <c:pt idx="0">
                  <c:v>Fast</c:v>
                </c:pt>
              </c:strCache>
            </c:strRef>
          </c:tx>
          <c:marker>
            <c:symbol val="none"/>
          </c:marker>
          <c:cat>
            <c:strRef>
              <c:f>'[1]Tab 6.6'!$B$36:$I$36</c:f>
              <c:strCache>
                <c:ptCount val="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</c:strCache>
            </c:strRef>
          </c:cat>
          <c:val>
            <c:numRef>
              <c:f>'[1]Tab 6.6'!$B$37:$I$37</c:f>
              <c:numCache>
                <c:formatCode>General</c:formatCode>
                <c:ptCount val="8"/>
                <c:pt idx="0">
                  <c:v>1.7059903042753886</c:v>
                </c:pt>
                <c:pt idx="1">
                  <c:v>1.7716513331327837</c:v>
                </c:pt>
                <c:pt idx="2">
                  <c:v>1.8298863537198515</c:v>
                </c:pt>
                <c:pt idx="3">
                  <c:v>1.8163606340203529</c:v>
                </c:pt>
                <c:pt idx="4">
                  <c:v>1.9093140952927317</c:v>
                </c:pt>
                <c:pt idx="5">
                  <c:v>1.9460562004664981</c:v>
                </c:pt>
                <c:pt idx="6">
                  <c:v>1.9392351860615027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'[1]Tab 6.6'!$A$38</c:f>
              <c:strCache>
                <c:ptCount val="1"/>
                <c:pt idx="0">
                  <c:v>Fremskrining</c:v>
                </c:pt>
              </c:strCache>
            </c:strRef>
          </c:tx>
          <c:spPr>
            <a:ln>
              <a:solidFill>
                <a:schemeClr val="accent1"/>
              </a:solidFill>
              <a:prstDash val="sysDash"/>
            </a:ln>
          </c:spPr>
          <c:marker>
            <c:symbol val="none"/>
          </c:marker>
          <c:dLbls>
            <c:numFmt formatCode="#,##0.00" sourceLinked="0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'[1]Tab 6.6'!$B$36:$I$36</c:f>
              <c:strCache>
                <c:ptCount val="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</c:strCache>
            </c:strRef>
          </c:cat>
          <c:val>
            <c:numRef>
              <c:f>'[1]Tab 6.6'!$B$38:$I$38</c:f>
              <c:numCache>
                <c:formatCode>General</c:formatCode>
                <c:ptCount val="8"/>
                <c:pt idx="0">
                  <c:v>1.7059903042753886</c:v>
                </c:pt>
                <c:pt idx="1">
                  <c:v>1.7716513331327837</c:v>
                </c:pt>
                <c:pt idx="2">
                  <c:v>1.8298863537198515</c:v>
                </c:pt>
                <c:pt idx="3">
                  <c:v>1.8163606340203529</c:v>
                </c:pt>
                <c:pt idx="4">
                  <c:v>1.9093140952927317</c:v>
                </c:pt>
                <c:pt idx="5">
                  <c:v>1.9460562004664981</c:v>
                </c:pt>
                <c:pt idx="6">
                  <c:v>1.9392351860615027</c:v>
                </c:pt>
                <c:pt idx="7">
                  <c:v>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7105024"/>
        <c:axId val="417106560"/>
      </c:lineChart>
      <c:catAx>
        <c:axId val="417105024"/>
        <c:scaling>
          <c:orientation val="minMax"/>
        </c:scaling>
        <c:delete val="0"/>
        <c:axPos val="b"/>
        <c:majorTickMark val="out"/>
        <c:minorTickMark val="none"/>
        <c:tickLblPos val="nextTo"/>
        <c:crossAx val="417106560"/>
        <c:crosses val="autoZero"/>
        <c:auto val="1"/>
        <c:lblAlgn val="ctr"/>
        <c:lblOffset val="100"/>
        <c:noMultiLvlLbl val="0"/>
      </c:catAx>
      <c:valAx>
        <c:axId val="417106560"/>
        <c:scaling>
          <c:orientation val="minMax"/>
          <c:max val="2.25"/>
          <c:min val="0"/>
        </c:scaling>
        <c:delete val="0"/>
        <c:axPos val="l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numFmt formatCode="General" sourceLinked="1"/>
        <c:majorTickMark val="out"/>
        <c:minorTickMark val="none"/>
        <c:tickLblPos val="nextTo"/>
        <c:crossAx val="417105024"/>
        <c:crosses val="autoZero"/>
        <c:crossBetween val="between"/>
        <c:majorUnit val="0.25"/>
      </c:valAx>
      <c:spPr>
        <a:noFill/>
      </c:spPr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'Figur 7.1'!$B$24</c:f>
              <c:strCache>
                <c:ptCount val="1"/>
                <c:pt idx="0">
                  <c:v>Personell</c:v>
                </c:pt>
              </c:strCache>
            </c:strRef>
          </c:tx>
          <c:invertIfNegative val="0"/>
          <c:cat>
            <c:strRef>
              <c:f>'Figur 7.1'!$A$25:$A$36</c:f>
              <c:strCache>
                <c:ptCount val="12"/>
                <c:pt idx="0">
                  <c:v>Agder</c:v>
                </c:pt>
                <c:pt idx="1">
                  <c:v>Finnmark</c:v>
                </c:pt>
                <c:pt idx="2">
                  <c:v>Innlandet</c:v>
                </c:pt>
                <c:pt idx="3">
                  <c:v>Møre og Romsdal</c:v>
                </c:pt>
                <c:pt idx="4">
                  <c:v>Nordland</c:v>
                </c:pt>
                <c:pt idx="5">
                  <c:v>Oslo</c:v>
                </c:pt>
                <c:pt idx="6">
                  <c:v>Sør-Vest</c:v>
                </c:pt>
                <c:pt idx="7">
                  <c:v>Sør-Øst</c:v>
                </c:pt>
                <c:pt idx="8">
                  <c:v>Troms</c:v>
                </c:pt>
                <c:pt idx="9">
                  <c:v>Trøndelag</c:v>
                </c:pt>
                <c:pt idx="10">
                  <c:v>Vest</c:v>
                </c:pt>
                <c:pt idx="11">
                  <c:v>Øst</c:v>
                </c:pt>
              </c:strCache>
            </c:strRef>
          </c:cat>
          <c:val>
            <c:numRef>
              <c:f>'Figur 7.1'!$B$25:$B$36</c:f>
              <c:numCache>
                <c:formatCode>_ * #,##0_ ;_ * \-#,##0_ ;_ * "-"??_ ;_ @_ </c:formatCode>
                <c:ptCount val="12"/>
                <c:pt idx="0">
                  <c:v>553214434.52999997</c:v>
                </c:pt>
                <c:pt idx="1">
                  <c:v>303037314.52999997</c:v>
                </c:pt>
                <c:pt idx="2">
                  <c:v>705245476.16999996</c:v>
                </c:pt>
                <c:pt idx="3">
                  <c:v>450669683.49000001</c:v>
                </c:pt>
                <c:pt idx="4">
                  <c:v>492124421.83999997</c:v>
                </c:pt>
                <c:pt idx="5">
                  <c:v>2739228164.3000002</c:v>
                </c:pt>
                <c:pt idx="6">
                  <c:v>1008380489.52</c:v>
                </c:pt>
                <c:pt idx="7">
                  <c:v>1255797383.3199999</c:v>
                </c:pt>
                <c:pt idx="8">
                  <c:v>375772113.77999902</c:v>
                </c:pt>
                <c:pt idx="9">
                  <c:v>822977130.13999999</c:v>
                </c:pt>
                <c:pt idx="10">
                  <c:v>1104710088.25</c:v>
                </c:pt>
                <c:pt idx="11">
                  <c:v>1494829441.95999</c:v>
                </c:pt>
              </c:numCache>
            </c:numRef>
          </c:val>
        </c:ser>
        <c:ser>
          <c:idx val="1"/>
          <c:order val="1"/>
          <c:tx>
            <c:strRef>
              <c:f>'Figur 7.1'!$C$24</c:f>
              <c:strCache>
                <c:ptCount val="1"/>
                <c:pt idx="0">
                  <c:v>EBA</c:v>
                </c:pt>
              </c:strCache>
            </c:strRef>
          </c:tx>
          <c:invertIfNegative val="0"/>
          <c:cat>
            <c:strRef>
              <c:f>'Figur 7.1'!$A$25:$A$36</c:f>
              <c:strCache>
                <c:ptCount val="12"/>
                <c:pt idx="0">
                  <c:v>Agder</c:v>
                </c:pt>
                <c:pt idx="1">
                  <c:v>Finnmark</c:v>
                </c:pt>
                <c:pt idx="2">
                  <c:v>Innlandet</c:v>
                </c:pt>
                <c:pt idx="3">
                  <c:v>Møre og Romsdal</c:v>
                </c:pt>
                <c:pt idx="4">
                  <c:v>Nordland</c:v>
                </c:pt>
                <c:pt idx="5">
                  <c:v>Oslo</c:v>
                </c:pt>
                <c:pt idx="6">
                  <c:v>Sør-Vest</c:v>
                </c:pt>
                <c:pt idx="7">
                  <c:v>Sør-Øst</c:v>
                </c:pt>
                <c:pt idx="8">
                  <c:v>Troms</c:v>
                </c:pt>
                <c:pt idx="9">
                  <c:v>Trøndelag</c:v>
                </c:pt>
                <c:pt idx="10">
                  <c:v>Vest</c:v>
                </c:pt>
                <c:pt idx="11">
                  <c:v>Øst</c:v>
                </c:pt>
              </c:strCache>
            </c:strRef>
          </c:cat>
          <c:val>
            <c:numRef>
              <c:f>'Figur 7.1'!$C$25:$C$36</c:f>
              <c:numCache>
                <c:formatCode>_ * #,##0_ ;_ * \-#,##0_ ;_ * "-"??_ ;_ @_ </c:formatCode>
                <c:ptCount val="12"/>
                <c:pt idx="0">
                  <c:v>63445152.919999897</c:v>
                </c:pt>
                <c:pt idx="1">
                  <c:v>40878686.549999997</c:v>
                </c:pt>
                <c:pt idx="2">
                  <c:v>87876149.639999896</c:v>
                </c:pt>
                <c:pt idx="3">
                  <c:v>49909088.849999897</c:v>
                </c:pt>
                <c:pt idx="4">
                  <c:v>57300543.119999997</c:v>
                </c:pt>
                <c:pt idx="5">
                  <c:v>322537026.799999</c:v>
                </c:pt>
                <c:pt idx="6">
                  <c:v>87348811.109999999</c:v>
                </c:pt>
                <c:pt idx="7">
                  <c:v>152979865.37</c:v>
                </c:pt>
                <c:pt idx="8">
                  <c:v>59104543.609999903</c:v>
                </c:pt>
                <c:pt idx="9">
                  <c:v>91990913.749999896</c:v>
                </c:pt>
                <c:pt idx="10">
                  <c:v>119942649.999999</c:v>
                </c:pt>
                <c:pt idx="11">
                  <c:v>169871514.86999899</c:v>
                </c:pt>
              </c:numCache>
            </c:numRef>
          </c:val>
        </c:ser>
        <c:ser>
          <c:idx val="2"/>
          <c:order val="2"/>
          <c:tx>
            <c:strRef>
              <c:f>'Figur 7.1'!$D$24</c:f>
              <c:strCache>
                <c:ptCount val="1"/>
                <c:pt idx="0">
                  <c:v>Materiell</c:v>
                </c:pt>
              </c:strCache>
            </c:strRef>
          </c:tx>
          <c:invertIfNegative val="0"/>
          <c:cat>
            <c:strRef>
              <c:f>'Figur 7.1'!$A$25:$A$36</c:f>
              <c:strCache>
                <c:ptCount val="12"/>
                <c:pt idx="0">
                  <c:v>Agder</c:v>
                </c:pt>
                <c:pt idx="1">
                  <c:v>Finnmark</c:v>
                </c:pt>
                <c:pt idx="2">
                  <c:v>Innlandet</c:v>
                </c:pt>
                <c:pt idx="3">
                  <c:v>Møre og Romsdal</c:v>
                </c:pt>
                <c:pt idx="4">
                  <c:v>Nordland</c:v>
                </c:pt>
                <c:pt idx="5">
                  <c:v>Oslo</c:v>
                </c:pt>
                <c:pt idx="6">
                  <c:v>Sør-Vest</c:v>
                </c:pt>
                <c:pt idx="7">
                  <c:v>Sør-Øst</c:v>
                </c:pt>
                <c:pt idx="8">
                  <c:v>Troms</c:v>
                </c:pt>
                <c:pt idx="9">
                  <c:v>Trøndelag</c:v>
                </c:pt>
                <c:pt idx="10">
                  <c:v>Vest</c:v>
                </c:pt>
                <c:pt idx="11">
                  <c:v>Øst</c:v>
                </c:pt>
              </c:strCache>
            </c:strRef>
          </c:cat>
          <c:val>
            <c:numRef>
              <c:f>'Figur 7.1'!$D$25:$D$36</c:f>
              <c:numCache>
                <c:formatCode>_ * #,##0_ ;_ * \-#,##0_ ;_ * "-"??_ ;_ @_ </c:formatCode>
                <c:ptCount val="12"/>
                <c:pt idx="0">
                  <c:v>44007215.920000002</c:v>
                </c:pt>
                <c:pt idx="1">
                  <c:v>35217717.1199999</c:v>
                </c:pt>
                <c:pt idx="2">
                  <c:v>66056041.969999999</c:v>
                </c:pt>
                <c:pt idx="3">
                  <c:v>36077004.219999999</c:v>
                </c:pt>
                <c:pt idx="4">
                  <c:v>45062419.740000002</c:v>
                </c:pt>
                <c:pt idx="5">
                  <c:v>309591844.06</c:v>
                </c:pt>
                <c:pt idx="6">
                  <c:v>55894498.389999896</c:v>
                </c:pt>
                <c:pt idx="7">
                  <c:v>91727241.859999895</c:v>
                </c:pt>
                <c:pt idx="8">
                  <c:v>32011761.210000001</c:v>
                </c:pt>
                <c:pt idx="9">
                  <c:v>64492424.890000001</c:v>
                </c:pt>
                <c:pt idx="10">
                  <c:v>65700910.640000001</c:v>
                </c:pt>
                <c:pt idx="11">
                  <c:v>121039275.47</c:v>
                </c:pt>
              </c:numCache>
            </c:numRef>
          </c:val>
        </c:ser>
        <c:ser>
          <c:idx val="3"/>
          <c:order val="3"/>
          <c:tx>
            <c:strRef>
              <c:f>'Figur 7.1'!$E$24</c:f>
              <c:strCache>
                <c:ptCount val="1"/>
                <c:pt idx="0">
                  <c:v>Tjenester</c:v>
                </c:pt>
              </c:strCache>
            </c:strRef>
          </c:tx>
          <c:invertIfNegative val="0"/>
          <c:cat>
            <c:strRef>
              <c:f>'Figur 7.1'!$A$25:$A$36</c:f>
              <c:strCache>
                <c:ptCount val="12"/>
                <c:pt idx="0">
                  <c:v>Agder</c:v>
                </c:pt>
                <c:pt idx="1">
                  <c:v>Finnmark</c:v>
                </c:pt>
                <c:pt idx="2">
                  <c:v>Innlandet</c:v>
                </c:pt>
                <c:pt idx="3">
                  <c:v>Møre og Romsdal</c:v>
                </c:pt>
                <c:pt idx="4">
                  <c:v>Nordland</c:v>
                </c:pt>
                <c:pt idx="5">
                  <c:v>Oslo</c:v>
                </c:pt>
                <c:pt idx="6">
                  <c:v>Sør-Vest</c:v>
                </c:pt>
                <c:pt idx="7">
                  <c:v>Sør-Øst</c:v>
                </c:pt>
                <c:pt idx="8">
                  <c:v>Troms</c:v>
                </c:pt>
                <c:pt idx="9">
                  <c:v>Trøndelag</c:v>
                </c:pt>
                <c:pt idx="10">
                  <c:v>Vest</c:v>
                </c:pt>
                <c:pt idx="11">
                  <c:v>Øst</c:v>
                </c:pt>
              </c:strCache>
            </c:strRef>
          </c:cat>
          <c:val>
            <c:numRef>
              <c:f>'Figur 7.1'!$E$25:$E$36</c:f>
              <c:numCache>
                <c:formatCode>_ * #,##0_ ;_ * \-#,##0_ ;_ * "-"??_ ;_ @_ </c:formatCode>
                <c:ptCount val="12"/>
                <c:pt idx="0">
                  <c:v>14201127.249999899</c:v>
                </c:pt>
                <c:pt idx="1">
                  <c:v>6599469.5099999998</c:v>
                </c:pt>
                <c:pt idx="2">
                  <c:v>14310918.669999899</c:v>
                </c:pt>
                <c:pt idx="3">
                  <c:v>9472062.25</c:v>
                </c:pt>
                <c:pt idx="4">
                  <c:v>13098990.85</c:v>
                </c:pt>
                <c:pt idx="5">
                  <c:v>56315161.629999898</c:v>
                </c:pt>
                <c:pt idx="6">
                  <c:v>23109955.309999999</c:v>
                </c:pt>
                <c:pt idx="7">
                  <c:v>34928021.149999999</c:v>
                </c:pt>
                <c:pt idx="8">
                  <c:v>10753479.18</c:v>
                </c:pt>
                <c:pt idx="9">
                  <c:v>21180460.02</c:v>
                </c:pt>
                <c:pt idx="10">
                  <c:v>28954370.399999902</c:v>
                </c:pt>
                <c:pt idx="11">
                  <c:v>40411752.689999998</c:v>
                </c:pt>
              </c:numCache>
            </c:numRef>
          </c:val>
        </c:ser>
        <c:ser>
          <c:idx val="4"/>
          <c:order val="4"/>
          <c:tx>
            <c:strRef>
              <c:f>'Figur 7.1'!$F$24</c:f>
              <c:strCache>
                <c:ptCount val="1"/>
                <c:pt idx="0">
                  <c:v>Div</c:v>
                </c:pt>
              </c:strCache>
            </c:strRef>
          </c:tx>
          <c:invertIfNegative val="0"/>
          <c:cat>
            <c:strRef>
              <c:f>'Figur 7.1'!$A$25:$A$36</c:f>
              <c:strCache>
                <c:ptCount val="12"/>
                <c:pt idx="0">
                  <c:v>Agder</c:v>
                </c:pt>
                <c:pt idx="1">
                  <c:v>Finnmark</c:v>
                </c:pt>
                <c:pt idx="2">
                  <c:v>Innlandet</c:v>
                </c:pt>
                <c:pt idx="3">
                  <c:v>Møre og Romsdal</c:v>
                </c:pt>
                <c:pt idx="4">
                  <c:v>Nordland</c:v>
                </c:pt>
                <c:pt idx="5">
                  <c:v>Oslo</c:v>
                </c:pt>
                <c:pt idx="6">
                  <c:v>Sør-Vest</c:v>
                </c:pt>
                <c:pt idx="7">
                  <c:v>Sør-Øst</c:v>
                </c:pt>
                <c:pt idx="8">
                  <c:v>Troms</c:v>
                </c:pt>
                <c:pt idx="9">
                  <c:v>Trøndelag</c:v>
                </c:pt>
                <c:pt idx="10">
                  <c:v>Vest</c:v>
                </c:pt>
                <c:pt idx="11">
                  <c:v>Øst</c:v>
                </c:pt>
              </c:strCache>
            </c:strRef>
          </c:cat>
          <c:val>
            <c:numRef>
              <c:f>'Figur 7.1'!$F$25:$F$36</c:f>
              <c:numCache>
                <c:formatCode>_ * #,##0_ ;_ * \-#,##0_ ;_ * "-"??_ ;_ @_ </c:formatCode>
                <c:ptCount val="12"/>
                <c:pt idx="0">
                  <c:v>209373.01</c:v>
                </c:pt>
                <c:pt idx="1">
                  <c:v>122112.85</c:v>
                </c:pt>
                <c:pt idx="2">
                  <c:v>281176.36999999901</c:v>
                </c:pt>
                <c:pt idx="3">
                  <c:v>135367.81</c:v>
                </c:pt>
                <c:pt idx="4">
                  <c:v>217545.45</c:v>
                </c:pt>
                <c:pt idx="5">
                  <c:v>1260297.42</c:v>
                </c:pt>
                <c:pt idx="6">
                  <c:v>549406.10999999905</c:v>
                </c:pt>
                <c:pt idx="7">
                  <c:v>473584.3</c:v>
                </c:pt>
                <c:pt idx="8">
                  <c:v>137138.84</c:v>
                </c:pt>
                <c:pt idx="9">
                  <c:v>238478.09</c:v>
                </c:pt>
                <c:pt idx="10">
                  <c:v>514489.11</c:v>
                </c:pt>
                <c:pt idx="11">
                  <c:v>527215.71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16684288"/>
        <c:axId val="416690176"/>
      </c:barChart>
      <c:catAx>
        <c:axId val="416684288"/>
        <c:scaling>
          <c:orientation val="minMax"/>
        </c:scaling>
        <c:delete val="0"/>
        <c:axPos val="l"/>
        <c:majorTickMark val="out"/>
        <c:minorTickMark val="none"/>
        <c:tickLblPos val="nextTo"/>
        <c:crossAx val="416690176"/>
        <c:crosses val="autoZero"/>
        <c:auto val="1"/>
        <c:lblAlgn val="ctr"/>
        <c:lblOffset val="100"/>
        <c:noMultiLvlLbl val="0"/>
      </c:catAx>
      <c:valAx>
        <c:axId val="416690176"/>
        <c:scaling>
          <c:orientation val="minMax"/>
        </c:scaling>
        <c:delete val="0"/>
        <c:axPos val="b"/>
        <c:majorGridlines/>
        <c:numFmt formatCode="0%" sourceLinked="1"/>
        <c:majorTickMark val="out"/>
        <c:minorTickMark val="none"/>
        <c:tickLblPos val="nextTo"/>
        <c:crossAx val="41668428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'Figur 7.2'!$B$2</c:f>
              <c:strCache>
                <c:ptCount val="1"/>
                <c:pt idx="0">
                  <c:v>2018</c:v>
                </c:pt>
              </c:strCache>
            </c:strRef>
          </c:tx>
          <c:invertIfNegative val="0"/>
          <c:cat>
            <c:strRef>
              <c:f>'Figur 7.2'!$A$3:$A$14</c:f>
              <c:strCache>
                <c:ptCount val="12"/>
                <c:pt idx="0">
                  <c:v>Agder</c:v>
                </c:pt>
                <c:pt idx="1">
                  <c:v>Finnmark</c:v>
                </c:pt>
                <c:pt idx="2">
                  <c:v>Innlandet</c:v>
                </c:pt>
                <c:pt idx="3">
                  <c:v>Møre og Romsdal</c:v>
                </c:pt>
                <c:pt idx="4">
                  <c:v>Nordland</c:v>
                </c:pt>
                <c:pt idx="5">
                  <c:v>Oslo</c:v>
                </c:pt>
                <c:pt idx="6">
                  <c:v>Sør-Vest</c:v>
                </c:pt>
                <c:pt idx="7">
                  <c:v>Sør-Øst</c:v>
                </c:pt>
                <c:pt idx="8">
                  <c:v>Troms</c:v>
                </c:pt>
                <c:pt idx="9">
                  <c:v>Trøndelag</c:v>
                </c:pt>
                <c:pt idx="10">
                  <c:v>Vest</c:v>
                </c:pt>
                <c:pt idx="11">
                  <c:v>Øst</c:v>
                </c:pt>
              </c:strCache>
            </c:strRef>
          </c:cat>
          <c:val>
            <c:numRef>
              <c:f>'Figur 7.2'!$B$3:$B$14</c:f>
              <c:numCache>
                <c:formatCode>_ * #,##0_ ;_ * \-#,##0_ ;_ * "-"??_ ;_ @_ </c:formatCode>
                <c:ptCount val="12"/>
                <c:pt idx="0">
                  <c:v>650648081.65239799</c:v>
                </c:pt>
                <c:pt idx="1">
                  <c:v>372883894.54302597</c:v>
                </c:pt>
                <c:pt idx="2">
                  <c:v>828695975.79859698</c:v>
                </c:pt>
                <c:pt idx="3">
                  <c:v>541564252.40612495</c:v>
                </c:pt>
                <c:pt idx="4">
                  <c:v>591069379.38590395</c:v>
                </c:pt>
                <c:pt idx="5">
                  <c:v>3257268513.8464899</c:v>
                </c:pt>
                <c:pt idx="6">
                  <c:v>1142092701.36568</c:v>
                </c:pt>
                <c:pt idx="7">
                  <c:v>1538861564.30509</c:v>
                </c:pt>
                <c:pt idx="8">
                  <c:v>465574349.13147599</c:v>
                </c:pt>
                <c:pt idx="9">
                  <c:v>980290068.30099499</c:v>
                </c:pt>
                <c:pt idx="10">
                  <c:v>1267853136.4716599</c:v>
                </c:pt>
                <c:pt idx="11">
                  <c:v>1757201177.9070401</c:v>
                </c:pt>
              </c:numCache>
            </c:numRef>
          </c:val>
        </c:ser>
        <c:ser>
          <c:idx val="1"/>
          <c:order val="1"/>
          <c:tx>
            <c:strRef>
              <c:f>'Figur 7.2'!$C$2</c:f>
              <c:strCache>
                <c:ptCount val="1"/>
                <c:pt idx="0">
                  <c:v>2019</c:v>
                </c:pt>
              </c:strCache>
            </c:strRef>
          </c:tx>
          <c:invertIfNegative val="0"/>
          <c:cat>
            <c:strRef>
              <c:f>'Figur 7.2'!$A$3:$A$14</c:f>
              <c:strCache>
                <c:ptCount val="12"/>
                <c:pt idx="0">
                  <c:v>Agder</c:v>
                </c:pt>
                <c:pt idx="1">
                  <c:v>Finnmark</c:v>
                </c:pt>
                <c:pt idx="2">
                  <c:v>Innlandet</c:v>
                </c:pt>
                <c:pt idx="3">
                  <c:v>Møre og Romsdal</c:v>
                </c:pt>
                <c:pt idx="4">
                  <c:v>Nordland</c:v>
                </c:pt>
                <c:pt idx="5">
                  <c:v>Oslo</c:v>
                </c:pt>
                <c:pt idx="6">
                  <c:v>Sør-Vest</c:v>
                </c:pt>
                <c:pt idx="7">
                  <c:v>Sør-Øst</c:v>
                </c:pt>
                <c:pt idx="8">
                  <c:v>Troms</c:v>
                </c:pt>
                <c:pt idx="9">
                  <c:v>Trøndelag</c:v>
                </c:pt>
                <c:pt idx="10">
                  <c:v>Vest</c:v>
                </c:pt>
                <c:pt idx="11">
                  <c:v>Øst</c:v>
                </c:pt>
              </c:strCache>
            </c:strRef>
          </c:cat>
          <c:val>
            <c:numRef>
              <c:f>'Figur 7.2'!$C$3:$C$14</c:f>
              <c:numCache>
                <c:formatCode>_ * #,##0_ ;_ * \-#,##0_ ;_ * "-"??_ ;_ @_ </c:formatCode>
                <c:ptCount val="12"/>
                <c:pt idx="0">
                  <c:v>675077303.63</c:v>
                </c:pt>
                <c:pt idx="1">
                  <c:v>385855300.56</c:v>
                </c:pt>
                <c:pt idx="2">
                  <c:v>873769762.82000005</c:v>
                </c:pt>
                <c:pt idx="3">
                  <c:v>546263206.62</c:v>
                </c:pt>
                <c:pt idx="4">
                  <c:v>607803920.99999905</c:v>
                </c:pt>
                <c:pt idx="5">
                  <c:v>3428932494.21</c:v>
                </c:pt>
                <c:pt idx="6">
                  <c:v>1175283160.43999</c:v>
                </c:pt>
                <c:pt idx="7">
                  <c:v>1535906095.99999</c:v>
                </c:pt>
                <c:pt idx="8">
                  <c:v>477779036.61999899</c:v>
                </c:pt>
                <c:pt idx="9">
                  <c:v>1000879406.89</c:v>
                </c:pt>
                <c:pt idx="10">
                  <c:v>1319822508.4000001</c:v>
                </c:pt>
                <c:pt idx="11">
                  <c:v>1826679200.69999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7412224"/>
        <c:axId val="417413760"/>
      </c:barChart>
      <c:catAx>
        <c:axId val="417412224"/>
        <c:scaling>
          <c:orientation val="minMax"/>
        </c:scaling>
        <c:delete val="0"/>
        <c:axPos val="b"/>
        <c:majorTickMark val="out"/>
        <c:minorTickMark val="none"/>
        <c:tickLblPos val="nextTo"/>
        <c:crossAx val="417413760"/>
        <c:crosses val="autoZero"/>
        <c:auto val="1"/>
        <c:lblAlgn val="ctr"/>
        <c:lblOffset val="100"/>
        <c:noMultiLvlLbl val="0"/>
      </c:catAx>
      <c:valAx>
        <c:axId val="417413760"/>
        <c:scaling>
          <c:orientation val="minMax"/>
        </c:scaling>
        <c:delete val="0"/>
        <c:axPos val="l"/>
        <c:majorGridlines/>
        <c:numFmt formatCode="_ * #,##0_ ;_ * \-#,##0_ ;_ * &quot;-&quot;??_ ;_ @_ " sourceLinked="1"/>
        <c:majorTickMark val="out"/>
        <c:minorTickMark val="none"/>
        <c:tickLblPos val="nextTo"/>
        <c:crossAx val="417412224"/>
        <c:crosses val="autoZero"/>
        <c:crossBetween val="between"/>
        <c:dispUnits>
          <c:builtInUnit val="millions"/>
          <c:dispUnitsLbl>
            <c:layout/>
          </c:dispUnitsLbl>
        </c:dispUnits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'Figur 7.3'!$B$2</c:f>
              <c:strCache>
                <c:ptCount val="1"/>
                <c:pt idx="0">
                  <c:v>2018</c:v>
                </c:pt>
              </c:strCache>
            </c:strRef>
          </c:tx>
          <c:invertIfNegative val="0"/>
          <c:cat>
            <c:strRef>
              <c:f>'Figur 7.3'!$A$3:$A$12</c:f>
              <c:strCache>
                <c:ptCount val="10"/>
                <c:pt idx="0">
                  <c:v>Grensekommissariatet</c:v>
                </c:pt>
                <c:pt idx="1">
                  <c:v>KRIPOS</c:v>
                </c:pt>
                <c:pt idx="2">
                  <c:v>Nasjonalt ID-senter</c:v>
                </c:pt>
                <c:pt idx="3">
                  <c:v>Politidirektoratet</c:v>
                </c:pt>
                <c:pt idx="4">
                  <c:v>Politiets fellestjenester</c:v>
                </c:pt>
                <c:pt idx="5">
                  <c:v>Politiets IKT-tjenester</c:v>
                </c:pt>
                <c:pt idx="6">
                  <c:v>Politiets utlendingsenhet</c:v>
                </c:pt>
                <c:pt idx="7">
                  <c:v>Politihøgskolen</c:v>
                </c:pt>
                <c:pt idx="8">
                  <c:v>Utrykningspolitiet</c:v>
                </c:pt>
                <c:pt idx="9">
                  <c:v>ØKOKRIM</c:v>
                </c:pt>
              </c:strCache>
            </c:strRef>
          </c:cat>
          <c:val>
            <c:numRef>
              <c:f>'Figur 7.3'!$B$3:$B$12</c:f>
              <c:numCache>
                <c:formatCode>_ * #,##0_ ;_ * \-#,##0_ ;_ * "-"??_ ;_ @_ </c:formatCode>
                <c:ptCount val="10"/>
                <c:pt idx="0">
                  <c:v>5608932.4516974101</c:v>
                </c:pt>
                <c:pt idx="1">
                  <c:v>720297215.50092196</c:v>
                </c:pt>
                <c:pt idx="2">
                  <c:v>39665900.510738</c:v>
                </c:pt>
                <c:pt idx="3">
                  <c:v>810185564.66501796</c:v>
                </c:pt>
                <c:pt idx="4">
                  <c:v>398386187.36749101</c:v>
                </c:pt>
                <c:pt idx="5">
                  <c:v>1417178445.4588201</c:v>
                </c:pt>
                <c:pt idx="6">
                  <c:v>616191076.81682599</c:v>
                </c:pt>
                <c:pt idx="7">
                  <c:v>669651232.74365199</c:v>
                </c:pt>
                <c:pt idx="8">
                  <c:v>131663044.41933499</c:v>
                </c:pt>
                <c:pt idx="9">
                  <c:v>201006696.61678901</c:v>
                </c:pt>
              </c:numCache>
            </c:numRef>
          </c:val>
        </c:ser>
        <c:ser>
          <c:idx val="1"/>
          <c:order val="1"/>
          <c:tx>
            <c:strRef>
              <c:f>'Figur 7.3'!$C$2</c:f>
              <c:strCache>
                <c:ptCount val="1"/>
                <c:pt idx="0">
                  <c:v>2019</c:v>
                </c:pt>
              </c:strCache>
            </c:strRef>
          </c:tx>
          <c:invertIfNegative val="0"/>
          <c:cat>
            <c:strRef>
              <c:f>'Figur 7.3'!$A$3:$A$12</c:f>
              <c:strCache>
                <c:ptCount val="10"/>
                <c:pt idx="0">
                  <c:v>Grensekommissariatet</c:v>
                </c:pt>
                <c:pt idx="1">
                  <c:v>KRIPOS</c:v>
                </c:pt>
                <c:pt idx="2">
                  <c:v>Nasjonalt ID-senter</c:v>
                </c:pt>
                <c:pt idx="3">
                  <c:v>Politidirektoratet</c:v>
                </c:pt>
                <c:pt idx="4">
                  <c:v>Politiets fellestjenester</c:v>
                </c:pt>
                <c:pt idx="5">
                  <c:v>Politiets IKT-tjenester</c:v>
                </c:pt>
                <c:pt idx="6">
                  <c:v>Politiets utlendingsenhet</c:v>
                </c:pt>
                <c:pt idx="7">
                  <c:v>Politihøgskolen</c:v>
                </c:pt>
                <c:pt idx="8">
                  <c:v>Utrykningspolitiet</c:v>
                </c:pt>
                <c:pt idx="9">
                  <c:v>ØKOKRIM</c:v>
                </c:pt>
              </c:strCache>
            </c:strRef>
          </c:cat>
          <c:val>
            <c:numRef>
              <c:f>'Figur 7.3'!$C$3:$C$12</c:f>
              <c:numCache>
                <c:formatCode>_ * #,##0_ ;_ * \-#,##0_ ;_ * "-"??_ ;_ @_ </c:formatCode>
                <c:ptCount val="10"/>
                <c:pt idx="0">
                  <c:v>6325817.1199999899</c:v>
                </c:pt>
                <c:pt idx="1">
                  <c:v>779579758.60999894</c:v>
                </c:pt>
                <c:pt idx="2">
                  <c:v>41771818.770000003</c:v>
                </c:pt>
                <c:pt idx="3">
                  <c:v>987287490.10000002</c:v>
                </c:pt>
                <c:pt idx="4">
                  <c:v>383968932.78999901</c:v>
                </c:pt>
                <c:pt idx="5">
                  <c:v>1588495488.77</c:v>
                </c:pt>
                <c:pt idx="6">
                  <c:v>575307295.78999996</c:v>
                </c:pt>
                <c:pt idx="7">
                  <c:v>686533917.49000001</c:v>
                </c:pt>
                <c:pt idx="8">
                  <c:v>131289368.659999</c:v>
                </c:pt>
                <c:pt idx="9">
                  <c:v>208349704.53999999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6743808"/>
        <c:axId val="416745344"/>
      </c:barChart>
      <c:catAx>
        <c:axId val="416743808"/>
        <c:scaling>
          <c:orientation val="minMax"/>
        </c:scaling>
        <c:delete val="0"/>
        <c:axPos val="b"/>
        <c:majorTickMark val="out"/>
        <c:minorTickMark val="none"/>
        <c:tickLblPos val="nextTo"/>
        <c:crossAx val="416745344"/>
        <c:crosses val="autoZero"/>
        <c:auto val="1"/>
        <c:lblAlgn val="ctr"/>
        <c:lblOffset val="100"/>
        <c:noMultiLvlLbl val="0"/>
      </c:catAx>
      <c:valAx>
        <c:axId val="416745344"/>
        <c:scaling>
          <c:orientation val="minMax"/>
        </c:scaling>
        <c:delete val="0"/>
        <c:axPos val="l"/>
        <c:majorGridlines/>
        <c:numFmt formatCode="_ * #,##0_ ;_ * \-#,##0_ ;_ * &quot;-&quot;??_ ;_ @_ " sourceLinked="1"/>
        <c:majorTickMark val="out"/>
        <c:minorTickMark val="none"/>
        <c:tickLblPos val="nextTo"/>
        <c:crossAx val="41674380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'Figur 7.4'!$C$2</c:f>
              <c:strCache>
                <c:ptCount val="1"/>
                <c:pt idx="0">
                  <c:v>Husleie</c:v>
                </c:pt>
              </c:strCache>
            </c:strRef>
          </c:tx>
          <c:invertIfNegative val="0"/>
          <c:cat>
            <c:strRef>
              <c:f>'Figur 7.4'!$A$3:$A$14</c:f>
              <c:strCache>
                <c:ptCount val="12"/>
                <c:pt idx="0">
                  <c:v>Finnmark</c:v>
                </c:pt>
                <c:pt idx="1">
                  <c:v>Troms</c:v>
                </c:pt>
                <c:pt idx="2">
                  <c:v>Oslo</c:v>
                </c:pt>
                <c:pt idx="3">
                  <c:v>Nordland</c:v>
                </c:pt>
                <c:pt idx="4">
                  <c:v>Innlandet</c:v>
                </c:pt>
                <c:pt idx="5">
                  <c:v>Øst</c:v>
                </c:pt>
                <c:pt idx="6">
                  <c:v>Trøndelag</c:v>
                </c:pt>
                <c:pt idx="7">
                  <c:v>Møre og Romsdal</c:v>
                </c:pt>
                <c:pt idx="8">
                  <c:v>Agder</c:v>
                </c:pt>
                <c:pt idx="9">
                  <c:v>Sør-Øst</c:v>
                </c:pt>
                <c:pt idx="10">
                  <c:v>Vest</c:v>
                </c:pt>
                <c:pt idx="11">
                  <c:v>Sør-Vest</c:v>
                </c:pt>
              </c:strCache>
            </c:strRef>
          </c:cat>
          <c:val>
            <c:numRef>
              <c:f>'Figur 7.4'!$C$3:$C$14</c:f>
              <c:numCache>
                <c:formatCode>0%</c:formatCode>
                <c:ptCount val="12"/>
                <c:pt idx="0">
                  <c:v>7.1900000000000006E-2</c:v>
                </c:pt>
                <c:pt idx="1">
                  <c:v>0.10100000000000001</c:v>
                </c:pt>
                <c:pt idx="2">
                  <c:v>7.4700000000000003E-2</c:v>
                </c:pt>
                <c:pt idx="3">
                  <c:v>7.6999999999999999E-2</c:v>
                </c:pt>
                <c:pt idx="4">
                  <c:v>7.1599999999999997E-2</c:v>
                </c:pt>
                <c:pt idx="5">
                  <c:v>7.46E-2</c:v>
                </c:pt>
                <c:pt idx="6">
                  <c:v>7.7899999999999997E-2</c:v>
                </c:pt>
                <c:pt idx="7">
                  <c:v>7.8399999999999997E-2</c:v>
                </c:pt>
                <c:pt idx="8">
                  <c:v>8.1299999999999997E-2</c:v>
                </c:pt>
                <c:pt idx="9">
                  <c:v>8.3000000000000004E-2</c:v>
                </c:pt>
                <c:pt idx="10">
                  <c:v>7.3599999999999999E-2</c:v>
                </c:pt>
                <c:pt idx="11">
                  <c:v>6.0199999999999997E-2</c:v>
                </c:pt>
              </c:numCache>
            </c:numRef>
          </c:val>
        </c:ser>
        <c:ser>
          <c:idx val="1"/>
          <c:order val="1"/>
          <c:tx>
            <c:strRef>
              <c:f>'Figur 7.4'!$B$2</c:f>
              <c:strCache>
                <c:ptCount val="1"/>
                <c:pt idx="0">
                  <c:v>Lønn</c:v>
                </c:pt>
              </c:strCache>
            </c:strRef>
          </c:tx>
          <c:invertIfNegative val="0"/>
          <c:cat>
            <c:strRef>
              <c:f>'Figur 7.4'!$A$3:$A$14</c:f>
              <c:strCache>
                <c:ptCount val="12"/>
                <c:pt idx="0">
                  <c:v>Finnmark</c:v>
                </c:pt>
                <c:pt idx="1">
                  <c:v>Troms</c:v>
                </c:pt>
                <c:pt idx="2">
                  <c:v>Oslo</c:v>
                </c:pt>
                <c:pt idx="3">
                  <c:v>Nordland</c:v>
                </c:pt>
                <c:pt idx="4">
                  <c:v>Innlandet</c:v>
                </c:pt>
                <c:pt idx="5">
                  <c:v>Øst</c:v>
                </c:pt>
                <c:pt idx="6">
                  <c:v>Trøndelag</c:v>
                </c:pt>
                <c:pt idx="7">
                  <c:v>Møre og Romsdal</c:v>
                </c:pt>
                <c:pt idx="8">
                  <c:v>Agder</c:v>
                </c:pt>
                <c:pt idx="9">
                  <c:v>Sør-Øst</c:v>
                </c:pt>
                <c:pt idx="10">
                  <c:v>Vest</c:v>
                </c:pt>
                <c:pt idx="11">
                  <c:v>Sør-Vest</c:v>
                </c:pt>
              </c:strCache>
            </c:strRef>
          </c:cat>
          <c:val>
            <c:numRef>
              <c:f>'Figur 7.4'!$B$3:$B$14</c:f>
              <c:numCache>
                <c:formatCode>0%</c:formatCode>
                <c:ptCount val="12"/>
                <c:pt idx="0">
                  <c:v>0.73780000000000001</c:v>
                </c:pt>
                <c:pt idx="1">
                  <c:v>0.75119999999999998</c:v>
                </c:pt>
                <c:pt idx="2">
                  <c:v>0.77880000000000005</c:v>
                </c:pt>
                <c:pt idx="3">
                  <c:v>0.77669999999999995</c:v>
                </c:pt>
                <c:pt idx="4">
                  <c:v>0.79120000000000001</c:v>
                </c:pt>
                <c:pt idx="5">
                  <c:v>0.80349999999999999</c:v>
                </c:pt>
                <c:pt idx="6">
                  <c:v>0.80330000000000001</c:v>
                </c:pt>
                <c:pt idx="7">
                  <c:v>0.80349999999999999</c:v>
                </c:pt>
                <c:pt idx="8">
                  <c:v>0.80269999999999997</c:v>
                </c:pt>
                <c:pt idx="9">
                  <c:v>0.80310000000000004</c:v>
                </c:pt>
                <c:pt idx="10">
                  <c:v>0.81830000000000003</c:v>
                </c:pt>
                <c:pt idx="11">
                  <c:v>0.84199999999999997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17211904"/>
        <c:axId val="417213440"/>
      </c:barChart>
      <c:catAx>
        <c:axId val="417211904"/>
        <c:scaling>
          <c:orientation val="minMax"/>
        </c:scaling>
        <c:delete val="0"/>
        <c:axPos val="l"/>
        <c:majorTickMark val="out"/>
        <c:minorTickMark val="none"/>
        <c:tickLblPos val="nextTo"/>
        <c:crossAx val="417213440"/>
        <c:crosses val="autoZero"/>
        <c:auto val="1"/>
        <c:lblAlgn val="ctr"/>
        <c:lblOffset val="100"/>
        <c:noMultiLvlLbl val="0"/>
      </c:catAx>
      <c:valAx>
        <c:axId val="417213440"/>
        <c:scaling>
          <c:orientation val="minMax"/>
        </c:scaling>
        <c:delete val="0"/>
        <c:axPos val="b"/>
        <c:majorGridlines/>
        <c:numFmt formatCode="0%" sourceLinked="1"/>
        <c:majorTickMark val="out"/>
        <c:minorTickMark val="none"/>
        <c:tickLblPos val="nextTo"/>
        <c:crossAx val="41721190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1"/>
          <c:order val="0"/>
          <c:tx>
            <c:strRef>
              <c:f>'Figur 2.2'!$B$2</c:f>
              <c:strCache>
                <c:ptCount val="1"/>
                <c:pt idx="0">
                  <c:v>Politidistrikt</c:v>
                </c:pt>
              </c:strCache>
            </c:strRef>
          </c:tx>
          <c:invertIfNegative val="0"/>
          <c:cat>
            <c:numRef>
              <c:f>'Figur 2.2'!$A$3:$A$7</c:f>
              <c:numCache>
                <c:formatCode>General</c:formatCode>
                <c:ptCount val="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</c:numCache>
            </c:numRef>
          </c:cat>
          <c:val>
            <c:numRef>
              <c:f>'Figur 2.2'!$B$3:$B$7</c:f>
              <c:numCache>
                <c:formatCode>_ * #,##0_ ;_ * \-#,##0_ ;_ * "-"??_ ;_ @_ </c:formatCode>
                <c:ptCount val="5"/>
                <c:pt idx="0">
                  <c:v>11497120250.260799</c:v>
                </c:pt>
                <c:pt idx="1">
                  <c:v>11442353503.179701</c:v>
                </c:pt>
                <c:pt idx="2">
                  <c:v>13054075976.6581</c:v>
                </c:pt>
                <c:pt idx="3">
                  <c:v>13394003095.1145</c:v>
                </c:pt>
                <c:pt idx="4">
                  <c:v>13854051397.889999</c:v>
                </c:pt>
              </c:numCache>
            </c:numRef>
          </c:val>
        </c:ser>
        <c:ser>
          <c:idx val="2"/>
          <c:order val="1"/>
          <c:tx>
            <c:strRef>
              <c:f>'Figur 2.2'!$C$2</c:f>
              <c:strCache>
                <c:ptCount val="1"/>
                <c:pt idx="0">
                  <c:v>Særorgan</c:v>
                </c:pt>
              </c:strCache>
            </c:strRef>
          </c:tx>
          <c:invertIfNegative val="0"/>
          <c:cat>
            <c:numRef>
              <c:f>'Figur 2.2'!$A$3:$A$7</c:f>
              <c:numCache>
                <c:formatCode>General</c:formatCode>
                <c:ptCount val="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</c:numCache>
            </c:numRef>
          </c:cat>
          <c:val>
            <c:numRef>
              <c:f>'Figur 2.2'!$C$3:$C$7</c:f>
              <c:numCache>
                <c:formatCode>_ * #,##0_ ;_ * \-#,##0_ ;_ * "-"??_ ;_ @_ </c:formatCode>
                <c:ptCount val="5"/>
                <c:pt idx="0">
                  <c:v>1399614622.9110301</c:v>
                </c:pt>
                <c:pt idx="1">
                  <c:v>1609245855.0811501</c:v>
                </c:pt>
                <c:pt idx="2">
                  <c:v>1665947652.6503501</c:v>
                </c:pt>
                <c:pt idx="3">
                  <c:v>1669158033.3538699</c:v>
                </c:pt>
                <c:pt idx="4">
                  <c:v>1694526127.5999999</c:v>
                </c:pt>
              </c:numCache>
            </c:numRef>
          </c:val>
        </c:ser>
        <c:ser>
          <c:idx val="3"/>
          <c:order val="2"/>
          <c:tx>
            <c:strRef>
              <c:f>'Figur 2.2'!$D$2</c:f>
              <c:strCache>
                <c:ptCount val="1"/>
                <c:pt idx="0">
                  <c:v>Andre enheter</c:v>
                </c:pt>
              </c:strCache>
            </c:strRef>
          </c:tx>
          <c:invertIfNegative val="0"/>
          <c:cat>
            <c:numRef>
              <c:f>'Figur 2.2'!$A$3:$A$7</c:f>
              <c:numCache>
                <c:formatCode>General</c:formatCode>
                <c:ptCount val="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</c:numCache>
            </c:numRef>
          </c:cat>
          <c:val>
            <c:numRef>
              <c:f>'Figur 2.2'!$D$3:$D$7</c:f>
              <c:numCache>
                <c:formatCode>_ * #,##0_ ;_ * \-#,##0_ ;_ * "-"??_ ;_ @_ </c:formatCode>
                <c:ptCount val="5"/>
                <c:pt idx="0">
                  <c:v>2671582381.3373599</c:v>
                </c:pt>
                <c:pt idx="1">
                  <c:v>2956024778.9112301</c:v>
                </c:pt>
                <c:pt idx="2">
                  <c:v>3412008922.0062499</c:v>
                </c:pt>
                <c:pt idx="3">
                  <c:v>3340676263.1974101</c:v>
                </c:pt>
                <c:pt idx="4">
                  <c:v>3694383465.04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15524352"/>
        <c:axId val="415525888"/>
      </c:barChart>
      <c:catAx>
        <c:axId val="415524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415525888"/>
        <c:crosses val="autoZero"/>
        <c:auto val="1"/>
        <c:lblAlgn val="ctr"/>
        <c:lblOffset val="100"/>
        <c:noMultiLvlLbl val="0"/>
      </c:catAx>
      <c:valAx>
        <c:axId val="415525888"/>
        <c:scaling>
          <c:orientation val="minMax"/>
        </c:scaling>
        <c:delete val="0"/>
        <c:axPos val="l"/>
        <c:majorGridlines/>
        <c:numFmt formatCode="_ * #,##0_ ;_ * \-#,##0_ ;_ * &quot;-&quot;??_ ;_ @_ " sourceLinked="1"/>
        <c:majorTickMark val="out"/>
        <c:minorTickMark val="none"/>
        <c:tickLblPos val="nextTo"/>
        <c:crossAx val="41552435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'Figur 7.5'!$B$2</c:f>
              <c:strCache>
                <c:ptCount val="1"/>
                <c:pt idx="0">
                  <c:v>Lønn</c:v>
                </c:pt>
              </c:strCache>
            </c:strRef>
          </c:tx>
          <c:invertIfNegative val="0"/>
          <c:cat>
            <c:strRef>
              <c:f>'Figur 7.5'!$A$3:$A$14</c:f>
              <c:strCache>
                <c:ptCount val="12"/>
                <c:pt idx="0">
                  <c:v>Nordland</c:v>
                </c:pt>
                <c:pt idx="1">
                  <c:v>Finnmark</c:v>
                </c:pt>
                <c:pt idx="2">
                  <c:v>Oslo</c:v>
                </c:pt>
                <c:pt idx="3">
                  <c:v>Troms</c:v>
                </c:pt>
                <c:pt idx="4">
                  <c:v>Agder</c:v>
                </c:pt>
                <c:pt idx="5">
                  <c:v>Innlandet</c:v>
                </c:pt>
                <c:pt idx="6">
                  <c:v>Øst</c:v>
                </c:pt>
                <c:pt idx="7">
                  <c:v>Trøndelag</c:v>
                </c:pt>
                <c:pt idx="8">
                  <c:v>Møre og Romsdal</c:v>
                </c:pt>
                <c:pt idx="9">
                  <c:v>Sør-Øst</c:v>
                </c:pt>
                <c:pt idx="10">
                  <c:v>Vest</c:v>
                </c:pt>
                <c:pt idx="11">
                  <c:v>Sør-Vest</c:v>
                </c:pt>
              </c:strCache>
            </c:strRef>
          </c:cat>
          <c:val>
            <c:numRef>
              <c:f>'Figur 7.5'!$B$3:$B$14</c:f>
              <c:numCache>
                <c:formatCode>_ * #,##0_ ;_ * \-#,##0_ ;_ * "-"??_ ;_ @_ </c:formatCode>
                <c:ptCount val="12"/>
                <c:pt idx="0">
                  <c:v>748061.71021148399</c:v>
                </c:pt>
                <c:pt idx="1">
                  <c:v>693072.17282282596</c:v>
                </c:pt>
                <c:pt idx="2">
                  <c:v>830750.70289690502</c:v>
                </c:pt>
                <c:pt idx="3">
                  <c:v>740129.84527864598</c:v>
                </c:pt>
                <c:pt idx="4">
                  <c:v>769862.82378902205</c:v>
                </c:pt>
                <c:pt idx="5">
                  <c:v>771253.93483760406</c:v>
                </c:pt>
                <c:pt idx="6">
                  <c:v>792722.72177362698</c:v>
                </c:pt>
                <c:pt idx="7">
                  <c:v>773517.42240031599</c:v>
                </c:pt>
                <c:pt idx="8">
                  <c:v>786689.28661715402</c:v>
                </c:pt>
                <c:pt idx="9">
                  <c:v>778332.71145489998</c:v>
                </c:pt>
                <c:pt idx="10">
                  <c:v>829639.16891549295</c:v>
                </c:pt>
                <c:pt idx="11">
                  <c:v>796694.67534132197</c:v>
                </c:pt>
              </c:numCache>
            </c:numRef>
          </c:val>
        </c:ser>
        <c:ser>
          <c:idx val="1"/>
          <c:order val="1"/>
          <c:tx>
            <c:strRef>
              <c:f>'Figur 7.5'!$C$2</c:f>
              <c:strCache>
                <c:ptCount val="1"/>
                <c:pt idx="0">
                  <c:v>Husleie</c:v>
                </c:pt>
              </c:strCache>
            </c:strRef>
          </c:tx>
          <c:invertIfNegative val="0"/>
          <c:cat>
            <c:strRef>
              <c:f>'Figur 7.5'!$A$3:$A$14</c:f>
              <c:strCache>
                <c:ptCount val="12"/>
                <c:pt idx="0">
                  <c:v>Nordland</c:v>
                </c:pt>
                <c:pt idx="1">
                  <c:v>Finnmark</c:v>
                </c:pt>
                <c:pt idx="2">
                  <c:v>Oslo</c:v>
                </c:pt>
                <c:pt idx="3">
                  <c:v>Troms</c:v>
                </c:pt>
                <c:pt idx="4">
                  <c:v>Agder</c:v>
                </c:pt>
                <c:pt idx="5">
                  <c:v>Innlandet</c:v>
                </c:pt>
                <c:pt idx="6">
                  <c:v>Øst</c:v>
                </c:pt>
                <c:pt idx="7">
                  <c:v>Trøndelag</c:v>
                </c:pt>
                <c:pt idx="8">
                  <c:v>Møre og Romsdal</c:v>
                </c:pt>
                <c:pt idx="9">
                  <c:v>Sør-Øst</c:v>
                </c:pt>
                <c:pt idx="10">
                  <c:v>Vest</c:v>
                </c:pt>
                <c:pt idx="11">
                  <c:v>Sør-Vest</c:v>
                </c:pt>
              </c:strCache>
            </c:strRef>
          </c:cat>
          <c:val>
            <c:numRef>
              <c:f>'Figur 7.5'!$C$3:$C$14</c:f>
              <c:numCache>
                <c:formatCode>_ * #,##0_ ;_ * \-#,##0_ ;_ * "-"??_ ;_ @_ </c:formatCode>
                <c:ptCount val="12"/>
                <c:pt idx="0">
                  <c:v>74175.266573072906</c:v>
                </c:pt>
                <c:pt idx="1">
                  <c:v>67558.704595665404</c:v>
                </c:pt>
                <c:pt idx="2">
                  <c:v>79682.082455042997</c:v>
                </c:pt>
                <c:pt idx="3">
                  <c:v>99556.612150889094</c:v>
                </c:pt>
                <c:pt idx="4">
                  <c:v>77957.407108701096</c:v>
                </c:pt>
                <c:pt idx="5">
                  <c:v>69754.3104102621</c:v>
                </c:pt>
                <c:pt idx="6">
                  <c:v>73627.357859068099</c:v>
                </c:pt>
                <c:pt idx="7">
                  <c:v>74978.840640102397</c:v>
                </c:pt>
                <c:pt idx="8">
                  <c:v>76715.901396870206</c:v>
                </c:pt>
                <c:pt idx="9">
                  <c:v>80440.910852674802</c:v>
                </c:pt>
                <c:pt idx="10">
                  <c:v>74660.284357748795</c:v>
                </c:pt>
                <c:pt idx="11">
                  <c:v>56917.239125347798</c:v>
                </c:pt>
              </c:numCache>
            </c:numRef>
          </c:val>
        </c:ser>
        <c:ser>
          <c:idx val="2"/>
          <c:order val="2"/>
          <c:tx>
            <c:strRef>
              <c:f>'Figur 7.5'!$D$2</c:f>
              <c:strCache>
                <c:ptCount val="1"/>
                <c:pt idx="0">
                  <c:v>Handlingsrom</c:v>
                </c:pt>
              </c:strCache>
            </c:strRef>
          </c:tx>
          <c:invertIfNegative val="0"/>
          <c:cat>
            <c:strRef>
              <c:f>'Figur 7.5'!$A$3:$A$14</c:f>
              <c:strCache>
                <c:ptCount val="12"/>
                <c:pt idx="0">
                  <c:v>Nordland</c:v>
                </c:pt>
                <c:pt idx="1">
                  <c:v>Finnmark</c:v>
                </c:pt>
                <c:pt idx="2">
                  <c:v>Oslo</c:v>
                </c:pt>
                <c:pt idx="3">
                  <c:v>Troms</c:v>
                </c:pt>
                <c:pt idx="4">
                  <c:v>Agder</c:v>
                </c:pt>
                <c:pt idx="5">
                  <c:v>Innlandet</c:v>
                </c:pt>
                <c:pt idx="6">
                  <c:v>Øst</c:v>
                </c:pt>
                <c:pt idx="7">
                  <c:v>Trøndelag</c:v>
                </c:pt>
                <c:pt idx="8">
                  <c:v>Møre og Romsdal</c:v>
                </c:pt>
                <c:pt idx="9">
                  <c:v>Sør-Øst</c:v>
                </c:pt>
                <c:pt idx="10">
                  <c:v>Vest</c:v>
                </c:pt>
                <c:pt idx="11">
                  <c:v>Sør-Vest</c:v>
                </c:pt>
              </c:strCache>
            </c:strRef>
          </c:cat>
          <c:val>
            <c:numRef>
              <c:f>'Figur 7.5'!$D$3:$D$14</c:f>
              <c:numCache>
                <c:formatCode>_ * #,##0_ ;_ * \-#,##0_ ;_ * "-"??_ ;_ @_ </c:formatCode>
                <c:ptCount val="12"/>
                <c:pt idx="0">
                  <c:v>189504.00097106301</c:v>
                </c:pt>
                <c:pt idx="1">
                  <c:v>186345.13679879601</c:v>
                </c:pt>
                <c:pt idx="2">
                  <c:v>172320.37367241099</c:v>
                </c:pt>
                <c:pt idx="3">
                  <c:v>147416.21688878801</c:v>
                </c:pt>
                <c:pt idx="4">
                  <c:v>139513.29436180199</c:v>
                </c:pt>
                <c:pt idx="5">
                  <c:v>138639.38041383601</c:v>
                </c:pt>
                <c:pt idx="6">
                  <c:v>132502.44598558199</c:v>
                </c:pt>
                <c:pt idx="7">
                  <c:v>130735.385256423</c:v>
                </c:pt>
                <c:pt idx="8">
                  <c:v>128979.23962764999</c:v>
                </c:pt>
                <c:pt idx="9">
                  <c:v>105204.97129283199</c:v>
                </c:pt>
                <c:pt idx="10">
                  <c:v>102533.148148137</c:v>
                </c:pt>
                <c:pt idx="11">
                  <c:v>48927.305855819402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17256576"/>
        <c:axId val="417258112"/>
      </c:barChart>
      <c:catAx>
        <c:axId val="417256576"/>
        <c:scaling>
          <c:orientation val="minMax"/>
        </c:scaling>
        <c:delete val="0"/>
        <c:axPos val="b"/>
        <c:majorTickMark val="out"/>
        <c:minorTickMark val="none"/>
        <c:tickLblPos val="nextTo"/>
        <c:crossAx val="417258112"/>
        <c:crosses val="autoZero"/>
        <c:auto val="1"/>
        <c:lblAlgn val="ctr"/>
        <c:lblOffset val="100"/>
        <c:noMultiLvlLbl val="0"/>
      </c:catAx>
      <c:valAx>
        <c:axId val="417258112"/>
        <c:scaling>
          <c:orientation val="minMax"/>
        </c:scaling>
        <c:delete val="0"/>
        <c:axPos val="l"/>
        <c:majorGridlines/>
        <c:numFmt formatCode="_ * #,##0_ ;_ * \-#,##0_ ;_ * &quot;-&quot;??_ ;_ @_ " sourceLinked="1"/>
        <c:majorTickMark val="out"/>
        <c:minorTickMark val="none"/>
        <c:tickLblPos val="nextTo"/>
        <c:crossAx val="41725657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stacked"/>
        <c:varyColors val="0"/>
        <c:ser>
          <c:idx val="0"/>
          <c:order val="0"/>
          <c:invertIfNegative val="0"/>
          <c:cat>
            <c:strRef>
              <c:f>'Figur 8.1'!$A$3:$A$12</c:f>
              <c:strCache>
                <c:ptCount val="10"/>
                <c:pt idx="0">
                  <c:v>Politiets IKT-tjenester</c:v>
                </c:pt>
                <c:pt idx="1">
                  <c:v>Politidirektoratet</c:v>
                </c:pt>
                <c:pt idx="2">
                  <c:v>Utrykningspolitiet</c:v>
                </c:pt>
                <c:pt idx="3">
                  <c:v>Politihøgskolen</c:v>
                </c:pt>
                <c:pt idx="4">
                  <c:v>Grensekommissariatet</c:v>
                </c:pt>
                <c:pt idx="5">
                  <c:v>Politiets fellestjenester</c:v>
                </c:pt>
                <c:pt idx="6">
                  <c:v>KRIPOS</c:v>
                </c:pt>
                <c:pt idx="7">
                  <c:v>Nasjonalt ID-senter</c:v>
                </c:pt>
                <c:pt idx="8">
                  <c:v>ØKOKRIM</c:v>
                </c:pt>
                <c:pt idx="9">
                  <c:v>Politiets utlendingsenhet</c:v>
                </c:pt>
              </c:strCache>
            </c:strRef>
          </c:cat>
          <c:val>
            <c:numRef>
              <c:f>'Figur 8.1'!$B$3:$B$12</c:f>
              <c:numCache>
                <c:formatCode>0.0\ %</c:formatCode>
                <c:ptCount val="10"/>
                <c:pt idx="0">
                  <c:v>0.29680000000000001</c:v>
                </c:pt>
                <c:pt idx="1">
                  <c:v>0.52359999999999995</c:v>
                </c:pt>
                <c:pt idx="2">
                  <c:v>0.60950000000000004</c:v>
                </c:pt>
                <c:pt idx="3">
                  <c:v>0.65669999999999995</c:v>
                </c:pt>
                <c:pt idx="4">
                  <c:v>0.69120000000000004</c:v>
                </c:pt>
                <c:pt idx="5">
                  <c:v>0.72889999999999999</c:v>
                </c:pt>
                <c:pt idx="6">
                  <c:v>0.74009999999999998</c:v>
                </c:pt>
                <c:pt idx="7">
                  <c:v>0.80410000000000004</c:v>
                </c:pt>
                <c:pt idx="8">
                  <c:v>0.81269999999999998</c:v>
                </c:pt>
                <c:pt idx="9">
                  <c:v>0.89439999999999997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17327744"/>
        <c:axId val="417329536"/>
      </c:barChart>
      <c:catAx>
        <c:axId val="417327744"/>
        <c:scaling>
          <c:orientation val="minMax"/>
        </c:scaling>
        <c:delete val="0"/>
        <c:axPos val="l"/>
        <c:majorTickMark val="out"/>
        <c:minorTickMark val="none"/>
        <c:tickLblPos val="nextTo"/>
        <c:crossAx val="417329536"/>
        <c:crosses val="autoZero"/>
        <c:auto val="1"/>
        <c:lblAlgn val="ctr"/>
        <c:lblOffset val="100"/>
        <c:noMultiLvlLbl val="0"/>
      </c:catAx>
      <c:valAx>
        <c:axId val="417329536"/>
        <c:scaling>
          <c:orientation val="minMax"/>
        </c:scaling>
        <c:delete val="0"/>
        <c:axPos val="b"/>
        <c:majorGridlines/>
        <c:numFmt formatCode="0.0\ %" sourceLinked="1"/>
        <c:majorTickMark val="out"/>
        <c:minorTickMark val="none"/>
        <c:tickLblPos val="nextTo"/>
        <c:crossAx val="41732774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'Figur 8.2'!$B$2</c:f>
              <c:strCache>
                <c:ptCount val="1"/>
                <c:pt idx="0">
                  <c:v>2018</c:v>
                </c:pt>
              </c:strCache>
            </c:strRef>
          </c:tx>
          <c:invertIfNegative val="0"/>
          <c:cat>
            <c:strRef>
              <c:f>'Figur 8.2'!$A$3:$A$14</c:f>
              <c:strCache>
                <c:ptCount val="12"/>
                <c:pt idx="0">
                  <c:v>Finnmark</c:v>
                </c:pt>
                <c:pt idx="1">
                  <c:v>Troms</c:v>
                </c:pt>
                <c:pt idx="2">
                  <c:v>Vest</c:v>
                </c:pt>
                <c:pt idx="3">
                  <c:v>Nordland</c:v>
                </c:pt>
                <c:pt idx="4">
                  <c:v>Oslo</c:v>
                </c:pt>
                <c:pt idx="5">
                  <c:v>Øst</c:v>
                </c:pt>
                <c:pt idx="6">
                  <c:v>Møre og Romsdal</c:v>
                </c:pt>
                <c:pt idx="7">
                  <c:v>Trøndelag</c:v>
                </c:pt>
                <c:pt idx="8">
                  <c:v>Innlandet</c:v>
                </c:pt>
                <c:pt idx="9">
                  <c:v>Sør-Øst</c:v>
                </c:pt>
                <c:pt idx="10">
                  <c:v>Agder</c:v>
                </c:pt>
                <c:pt idx="11">
                  <c:v>Sør-Vest</c:v>
                </c:pt>
              </c:strCache>
            </c:strRef>
          </c:cat>
          <c:val>
            <c:numRef>
              <c:f>'Figur 8.2'!$B$3:$B$14</c:f>
              <c:numCache>
                <c:formatCode>0</c:formatCode>
                <c:ptCount val="12"/>
                <c:pt idx="0">
                  <c:v>130.01879723956628</c:v>
                </c:pt>
                <c:pt idx="1">
                  <c:v>92.270023088102661</c:v>
                </c:pt>
                <c:pt idx="2">
                  <c:v>78.72228345033021</c:v>
                </c:pt>
                <c:pt idx="3">
                  <c:v>74.637664731178432</c:v>
                </c:pt>
                <c:pt idx="4">
                  <c:v>79.411429683598854</c:v>
                </c:pt>
                <c:pt idx="5">
                  <c:v>81.247504075113</c:v>
                </c:pt>
                <c:pt idx="6">
                  <c:v>87.785124706124407</c:v>
                </c:pt>
                <c:pt idx="7">
                  <c:v>55.16852054207142</c:v>
                </c:pt>
                <c:pt idx="8">
                  <c:v>65.945612685056048</c:v>
                </c:pt>
                <c:pt idx="9">
                  <c:v>68.025801207287813</c:v>
                </c:pt>
                <c:pt idx="10">
                  <c:v>55.715981807191461</c:v>
                </c:pt>
                <c:pt idx="11">
                  <c:v>63.963457268761253</c:v>
                </c:pt>
              </c:numCache>
            </c:numRef>
          </c:val>
        </c:ser>
        <c:ser>
          <c:idx val="1"/>
          <c:order val="1"/>
          <c:tx>
            <c:strRef>
              <c:f>'Figur 8.2'!$C$2</c:f>
              <c:strCache>
                <c:ptCount val="1"/>
                <c:pt idx="0">
                  <c:v>2019</c:v>
                </c:pt>
              </c:strCache>
            </c:strRef>
          </c:tx>
          <c:invertIfNegative val="0"/>
          <c:cat>
            <c:strRef>
              <c:f>'Figur 8.2'!$A$3:$A$14</c:f>
              <c:strCache>
                <c:ptCount val="12"/>
                <c:pt idx="0">
                  <c:v>Finnmark</c:v>
                </c:pt>
                <c:pt idx="1">
                  <c:v>Troms</c:v>
                </c:pt>
                <c:pt idx="2">
                  <c:v>Vest</c:v>
                </c:pt>
                <c:pt idx="3">
                  <c:v>Nordland</c:v>
                </c:pt>
                <c:pt idx="4">
                  <c:v>Oslo</c:v>
                </c:pt>
                <c:pt idx="5">
                  <c:v>Øst</c:v>
                </c:pt>
                <c:pt idx="6">
                  <c:v>Møre og Romsdal</c:v>
                </c:pt>
                <c:pt idx="7">
                  <c:v>Trøndelag</c:v>
                </c:pt>
                <c:pt idx="8">
                  <c:v>Innlandet</c:v>
                </c:pt>
                <c:pt idx="9">
                  <c:v>Sør-Øst</c:v>
                </c:pt>
                <c:pt idx="10">
                  <c:v>Agder</c:v>
                </c:pt>
                <c:pt idx="11">
                  <c:v>Sør-Vest</c:v>
                </c:pt>
              </c:strCache>
            </c:strRef>
          </c:cat>
          <c:val>
            <c:numRef>
              <c:f>'Figur 8.2'!$C$3:$C$14</c:f>
              <c:numCache>
                <c:formatCode>_ * #,##0_ ;_ * \-#,##0_ ;_ * "-"?_ ;_ @_ </c:formatCode>
                <c:ptCount val="12"/>
                <c:pt idx="0">
                  <c:v>103.96489094514179</c:v>
                </c:pt>
                <c:pt idx="1">
                  <c:v>90.435626373414976</c:v>
                </c:pt>
                <c:pt idx="2">
                  <c:v>79.309086912062284</c:v>
                </c:pt>
                <c:pt idx="3">
                  <c:v>72.909466917918905</c:v>
                </c:pt>
                <c:pt idx="4">
                  <c:v>71.835737772437156</c:v>
                </c:pt>
                <c:pt idx="5">
                  <c:v>70.144066587601515</c:v>
                </c:pt>
                <c:pt idx="6">
                  <c:v>63.67557375046605</c:v>
                </c:pt>
                <c:pt idx="7">
                  <c:v>61.273646688750219</c:v>
                </c:pt>
                <c:pt idx="8">
                  <c:v>61.00760344234093</c:v>
                </c:pt>
                <c:pt idx="9">
                  <c:v>60.9050245133594</c:v>
                </c:pt>
                <c:pt idx="10">
                  <c:v>55.754632565881131</c:v>
                </c:pt>
                <c:pt idx="11">
                  <c:v>48.27347769239541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7367168"/>
        <c:axId val="417368704"/>
      </c:barChart>
      <c:catAx>
        <c:axId val="417367168"/>
        <c:scaling>
          <c:orientation val="minMax"/>
        </c:scaling>
        <c:delete val="0"/>
        <c:axPos val="b"/>
        <c:majorTickMark val="out"/>
        <c:minorTickMark val="none"/>
        <c:tickLblPos val="nextTo"/>
        <c:crossAx val="417368704"/>
        <c:crosses val="autoZero"/>
        <c:auto val="1"/>
        <c:lblAlgn val="ctr"/>
        <c:lblOffset val="100"/>
        <c:noMultiLvlLbl val="0"/>
      </c:catAx>
      <c:valAx>
        <c:axId val="417368704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crossAx val="41736716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'Figur 8.3'!$B$2</c:f>
              <c:strCache>
                <c:ptCount val="1"/>
                <c:pt idx="0">
                  <c:v>2018</c:v>
                </c:pt>
              </c:strCache>
            </c:strRef>
          </c:tx>
          <c:invertIfNegative val="0"/>
          <c:cat>
            <c:strRef>
              <c:f>'Figur 8.3'!$A$3:$A$12</c:f>
              <c:strCache>
                <c:ptCount val="10"/>
                <c:pt idx="0">
                  <c:v>Grensekommissariatet</c:v>
                </c:pt>
                <c:pt idx="1">
                  <c:v>Politiets utlendingsenhet</c:v>
                </c:pt>
                <c:pt idx="2">
                  <c:v>Økokrim</c:v>
                </c:pt>
                <c:pt idx="3">
                  <c:v>Politidirektoratet</c:v>
                </c:pt>
                <c:pt idx="4">
                  <c:v>Kripos</c:v>
                </c:pt>
                <c:pt idx="5">
                  <c:v>Politiets IKT-tjenester</c:v>
                </c:pt>
                <c:pt idx="6">
                  <c:v>Politiets fellestjenester</c:v>
                </c:pt>
                <c:pt idx="7">
                  <c:v>Politihøgskolen</c:v>
                </c:pt>
                <c:pt idx="8">
                  <c:v>Utrykningspolitiet</c:v>
                </c:pt>
                <c:pt idx="9">
                  <c:v>Nasjonalt ID-senter</c:v>
                </c:pt>
              </c:strCache>
            </c:strRef>
          </c:cat>
          <c:val>
            <c:numRef>
              <c:f>'Figur 8.3'!$B$3:$B$12</c:f>
              <c:numCache>
                <c:formatCode>0</c:formatCode>
                <c:ptCount val="10"/>
                <c:pt idx="0">
                  <c:v>72.486000000000004</c:v>
                </c:pt>
                <c:pt idx="1">
                  <c:v>81.564820570148314</c:v>
                </c:pt>
                <c:pt idx="2">
                  <c:v>63.684781549455899</c:v>
                </c:pt>
                <c:pt idx="3">
                  <c:v>38.485419305993339</c:v>
                </c:pt>
                <c:pt idx="4">
                  <c:v>42.667036451489345</c:v>
                </c:pt>
                <c:pt idx="5">
                  <c:v>39.349548212045882</c:v>
                </c:pt>
                <c:pt idx="6">
                  <c:v>37.841807185344045</c:v>
                </c:pt>
                <c:pt idx="7">
                  <c:v>34.193347882222554</c:v>
                </c:pt>
                <c:pt idx="8">
                  <c:v>12.181292564280753</c:v>
                </c:pt>
                <c:pt idx="9">
                  <c:v>1.1780839474527394</c:v>
                </c:pt>
              </c:numCache>
            </c:numRef>
          </c:val>
        </c:ser>
        <c:ser>
          <c:idx val="1"/>
          <c:order val="1"/>
          <c:tx>
            <c:strRef>
              <c:f>'Figur 8.3'!$C$2</c:f>
              <c:strCache>
                <c:ptCount val="1"/>
                <c:pt idx="0">
                  <c:v>2019</c:v>
                </c:pt>
              </c:strCache>
            </c:strRef>
          </c:tx>
          <c:invertIfNegative val="0"/>
          <c:cat>
            <c:strRef>
              <c:f>'Figur 8.3'!$A$3:$A$12</c:f>
              <c:strCache>
                <c:ptCount val="10"/>
                <c:pt idx="0">
                  <c:v>Grensekommissariatet</c:v>
                </c:pt>
                <c:pt idx="1">
                  <c:v>Politiets utlendingsenhet</c:v>
                </c:pt>
                <c:pt idx="2">
                  <c:v>Økokrim</c:v>
                </c:pt>
                <c:pt idx="3">
                  <c:v>Politidirektoratet</c:v>
                </c:pt>
                <c:pt idx="4">
                  <c:v>Kripos</c:v>
                </c:pt>
                <c:pt idx="5">
                  <c:v>Politiets IKT-tjenester</c:v>
                </c:pt>
                <c:pt idx="6">
                  <c:v>Politiets fellestjenester</c:v>
                </c:pt>
                <c:pt idx="7">
                  <c:v>Politihøgskolen</c:v>
                </c:pt>
                <c:pt idx="8">
                  <c:v>Utrykningspolitiet</c:v>
                </c:pt>
                <c:pt idx="9">
                  <c:v>Nasjonalt ID-senter</c:v>
                </c:pt>
              </c:strCache>
            </c:strRef>
          </c:cat>
          <c:val>
            <c:numRef>
              <c:f>'Figur 8.3'!$C$3:$C$12</c:f>
              <c:numCache>
                <c:formatCode>#,##0</c:formatCode>
                <c:ptCount val="10"/>
                <c:pt idx="0">
                  <c:v>112.26000000000002</c:v>
                </c:pt>
                <c:pt idx="1">
                  <c:v>74.518944740260622</c:v>
                </c:pt>
                <c:pt idx="2">
                  <c:v>55.514990746452796</c:v>
                </c:pt>
                <c:pt idx="3">
                  <c:v>30.326146998529772</c:v>
                </c:pt>
                <c:pt idx="4">
                  <c:v>29.094533553929278</c:v>
                </c:pt>
                <c:pt idx="5">
                  <c:v>27.816877949477192</c:v>
                </c:pt>
                <c:pt idx="6">
                  <c:v>27.196703040872055</c:v>
                </c:pt>
                <c:pt idx="7">
                  <c:v>23.50763044444874</c:v>
                </c:pt>
                <c:pt idx="8">
                  <c:v>14.358751983077738</c:v>
                </c:pt>
                <c:pt idx="9">
                  <c:v>5.315599141893963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5841664"/>
        <c:axId val="416445568"/>
      </c:barChart>
      <c:catAx>
        <c:axId val="415841664"/>
        <c:scaling>
          <c:orientation val="minMax"/>
        </c:scaling>
        <c:delete val="0"/>
        <c:axPos val="b"/>
        <c:majorTickMark val="out"/>
        <c:minorTickMark val="none"/>
        <c:tickLblPos val="nextTo"/>
        <c:crossAx val="416445568"/>
        <c:crosses val="autoZero"/>
        <c:auto val="1"/>
        <c:lblAlgn val="ctr"/>
        <c:lblOffset val="100"/>
        <c:noMultiLvlLbl val="0"/>
      </c:catAx>
      <c:valAx>
        <c:axId val="416445568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crossAx val="41584166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'Figur 9.1'!$B$2</c:f>
              <c:strCache>
                <c:ptCount val="1"/>
                <c:pt idx="0">
                  <c:v>Andel</c:v>
                </c:pt>
              </c:strCache>
            </c:strRef>
          </c:tx>
          <c:invertIfNegative val="0"/>
          <c:cat>
            <c:strRef>
              <c:f>'Figur 9.1'!$A$3:$A$12</c:f>
              <c:strCache>
                <c:ptCount val="10"/>
                <c:pt idx="0">
                  <c:v>Politihøgskolen</c:v>
                </c:pt>
                <c:pt idx="1">
                  <c:v>KRIPOS</c:v>
                </c:pt>
                <c:pt idx="2">
                  <c:v>ØKOKRIM</c:v>
                </c:pt>
                <c:pt idx="3">
                  <c:v>Grensekommissariatet</c:v>
                </c:pt>
                <c:pt idx="4">
                  <c:v>Nasjonalt ID-senter</c:v>
                </c:pt>
                <c:pt idx="5">
                  <c:v>Politiets utlendingsenhet</c:v>
                </c:pt>
                <c:pt idx="6">
                  <c:v>Politiets fellestjenester</c:v>
                </c:pt>
                <c:pt idx="7">
                  <c:v>Politidirektoratet</c:v>
                </c:pt>
                <c:pt idx="8">
                  <c:v>Politiets IKT-tjenester</c:v>
                </c:pt>
                <c:pt idx="9">
                  <c:v>Utrykningspolitiet</c:v>
                </c:pt>
              </c:strCache>
            </c:strRef>
          </c:cat>
          <c:val>
            <c:numRef>
              <c:f>'Figur 9.1'!$B$3:$B$12</c:f>
              <c:numCache>
                <c:formatCode>0.0\ %</c:formatCode>
                <c:ptCount val="10"/>
                <c:pt idx="0">
                  <c:v>0.16719999999999999</c:v>
                </c:pt>
                <c:pt idx="1">
                  <c:v>0.1026</c:v>
                </c:pt>
                <c:pt idx="2">
                  <c:v>9.2100000000000001E-2</c:v>
                </c:pt>
                <c:pt idx="3">
                  <c:v>8.9899999999999994E-2</c:v>
                </c:pt>
                <c:pt idx="4">
                  <c:v>5.91E-2</c:v>
                </c:pt>
                <c:pt idx="5">
                  <c:v>5.3900000000000003E-2</c:v>
                </c:pt>
                <c:pt idx="6">
                  <c:v>5.3699999999999998E-2</c:v>
                </c:pt>
                <c:pt idx="7">
                  <c:v>5.33E-2</c:v>
                </c:pt>
                <c:pt idx="8">
                  <c:v>3.2199999999999999E-2</c:v>
                </c:pt>
                <c:pt idx="9">
                  <c:v>1.34E-2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6655232"/>
        <c:axId val="416656768"/>
      </c:barChart>
      <c:catAx>
        <c:axId val="416655232"/>
        <c:scaling>
          <c:orientation val="minMax"/>
        </c:scaling>
        <c:delete val="0"/>
        <c:axPos val="b"/>
        <c:majorTickMark val="out"/>
        <c:minorTickMark val="none"/>
        <c:tickLblPos val="nextTo"/>
        <c:crossAx val="416656768"/>
        <c:crosses val="autoZero"/>
        <c:auto val="1"/>
        <c:lblAlgn val="ctr"/>
        <c:lblOffset val="100"/>
        <c:noMultiLvlLbl val="0"/>
      </c:catAx>
      <c:valAx>
        <c:axId val="416656768"/>
        <c:scaling>
          <c:orientation val="minMax"/>
        </c:scaling>
        <c:delete val="0"/>
        <c:axPos val="l"/>
        <c:majorGridlines/>
        <c:numFmt formatCode="0.0\ %" sourceLinked="1"/>
        <c:majorTickMark val="out"/>
        <c:minorTickMark val="none"/>
        <c:tickLblPos val="nextTo"/>
        <c:crossAx val="41665523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'Figur 9.2'!$B$2</c:f>
              <c:strCache>
                <c:ptCount val="1"/>
                <c:pt idx="0">
                  <c:v>2018</c:v>
                </c:pt>
              </c:strCache>
            </c:strRef>
          </c:tx>
          <c:invertIfNegative val="0"/>
          <c:cat>
            <c:strRef>
              <c:f>'Figur 9.2'!$A$3:$A$14</c:f>
              <c:strCache>
                <c:ptCount val="12"/>
                <c:pt idx="0">
                  <c:v>Agder</c:v>
                </c:pt>
                <c:pt idx="1">
                  <c:v>Finnmark</c:v>
                </c:pt>
                <c:pt idx="2">
                  <c:v>Innlandet</c:v>
                </c:pt>
                <c:pt idx="3">
                  <c:v>Møre og Romsdal</c:v>
                </c:pt>
                <c:pt idx="4">
                  <c:v>Nordland</c:v>
                </c:pt>
                <c:pt idx="5">
                  <c:v>Oslo</c:v>
                </c:pt>
                <c:pt idx="6">
                  <c:v>Sør-Vest</c:v>
                </c:pt>
                <c:pt idx="7">
                  <c:v>Sør-Øst</c:v>
                </c:pt>
                <c:pt idx="8">
                  <c:v>Troms</c:v>
                </c:pt>
                <c:pt idx="9">
                  <c:v>Trøndelag</c:v>
                </c:pt>
                <c:pt idx="10">
                  <c:v>Vest</c:v>
                </c:pt>
                <c:pt idx="11">
                  <c:v>Øst</c:v>
                </c:pt>
              </c:strCache>
            </c:strRef>
          </c:cat>
          <c:val>
            <c:numRef>
              <c:f>'Figur 9.2'!$B$3:$B$14</c:f>
              <c:numCache>
                <c:formatCode>_ * #,##0_ ;_ * \-#,##0_ ;_ * "-"??_ ;_ @_ </c:formatCode>
                <c:ptCount val="12"/>
                <c:pt idx="0">
                  <c:v>31458.668059630199</c:v>
                </c:pt>
                <c:pt idx="1">
                  <c:v>78849.678671061105</c:v>
                </c:pt>
                <c:pt idx="2">
                  <c:v>33975.500255057101</c:v>
                </c:pt>
                <c:pt idx="3">
                  <c:v>24126.332862495699</c:v>
                </c:pt>
                <c:pt idx="4">
                  <c:v>26296.6719468956</c:v>
                </c:pt>
                <c:pt idx="5">
                  <c:v>36185.646613425401</c:v>
                </c:pt>
                <c:pt idx="6">
                  <c:v>21193.334283169101</c:v>
                </c:pt>
                <c:pt idx="7">
                  <c:v>19829.0136592503</c:v>
                </c:pt>
                <c:pt idx="8">
                  <c:v>23683.801862908502</c:v>
                </c:pt>
                <c:pt idx="9">
                  <c:v>21514.211515916999</c:v>
                </c:pt>
                <c:pt idx="10">
                  <c:v>13703.716944203899</c:v>
                </c:pt>
                <c:pt idx="11">
                  <c:v>20177.156696476901</c:v>
                </c:pt>
              </c:numCache>
            </c:numRef>
          </c:val>
        </c:ser>
        <c:ser>
          <c:idx val="1"/>
          <c:order val="1"/>
          <c:tx>
            <c:strRef>
              <c:f>'Figur 9.2'!$C$2</c:f>
              <c:strCache>
                <c:ptCount val="1"/>
                <c:pt idx="0">
                  <c:v>2019</c:v>
                </c:pt>
              </c:strCache>
            </c:strRef>
          </c:tx>
          <c:invertIfNegative val="0"/>
          <c:cat>
            <c:strRef>
              <c:f>'Figur 9.2'!$A$3:$A$14</c:f>
              <c:strCache>
                <c:ptCount val="12"/>
                <c:pt idx="0">
                  <c:v>Agder</c:v>
                </c:pt>
                <c:pt idx="1">
                  <c:v>Finnmark</c:v>
                </c:pt>
                <c:pt idx="2">
                  <c:v>Innlandet</c:v>
                </c:pt>
                <c:pt idx="3">
                  <c:v>Møre og Romsdal</c:v>
                </c:pt>
                <c:pt idx="4">
                  <c:v>Nordland</c:v>
                </c:pt>
                <c:pt idx="5">
                  <c:v>Oslo</c:v>
                </c:pt>
                <c:pt idx="6">
                  <c:v>Sør-Vest</c:v>
                </c:pt>
                <c:pt idx="7">
                  <c:v>Sør-Øst</c:v>
                </c:pt>
                <c:pt idx="8">
                  <c:v>Troms</c:v>
                </c:pt>
                <c:pt idx="9">
                  <c:v>Trøndelag</c:v>
                </c:pt>
                <c:pt idx="10">
                  <c:v>Vest</c:v>
                </c:pt>
                <c:pt idx="11">
                  <c:v>Øst</c:v>
                </c:pt>
              </c:strCache>
            </c:strRef>
          </c:cat>
          <c:val>
            <c:numRef>
              <c:f>'Figur 9.2'!$C$3:$C$14</c:f>
              <c:numCache>
                <c:formatCode>_ * #,##0_ ;_ * \-#,##0_ ;_ * "-"??_ ;_ @_ </c:formatCode>
                <c:ptCount val="12"/>
                <c:pt idx="0">
                  <c:v>29256.180659598402</c:v>
                </c:pt>
                <c:pt idx="1">
                  <c:v>28824.6733005897</c:v>
                </c:pt>
                <c:pt idx="2">
                  <c:v>28319.915184424499</c:v>
                </c:pt>
                <c:pt idx="3">
                  <c:v>28659.889263030502</c:v>
                </c:pt>
                <c:pt idx="4">
                  <c:v>25714.202353482498</c:v>
                </c:pt>
                <c:pt idx="5">
                  <c:v>37646.449657761303</c:v>
                </c:pt>
                <c:pt idx="6">
                  <c:v>18019.076877141601</c:v>
                </c:pt>
                <c:pt idx="7">
                  <c:v>25852.106364937601</c:v>
                </c:pt>
                <c:pt idx="8">
                  <c:v>18685.9242961446</c:v>
                </c:pt>
                <c:pt idx="9">
                  <c:v>22143.218825235301</c:v>
                </c:pt>
                <c:pt idx="10">
                  <c:v>16741.206589973601</c:v>
                </c:pt>
                <c:pt idx="11">
                  <c:v>27741.993325205502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7997952"/>
        <c:axId val="417999488"/>
      </c:barChart>
      <c:catAx>
        <c:axId val="417997952"/>
        <c:scaling>
          <c:orientation val="minMax"/>
        </c:scaling>
        <c:delete val="0"/>
        <c:axPos val="b"/>
        <c:majorTickMark val="out"/>
        <c:minorTickMark val="none"/>
        <c:tickLblPos val="nextTo"/>
        <c:crossAx val="417999488"/>
        <c:crosses val="autoZero"/>
        <c:auto val="1"/>
        <c:lblAlgn val="ctr"/>
        <c:lblOffset val="100"/>
        <c:noMultiLvlLbl val="0"/>
      </c:catAx>
      <c:valAx>
        <c:axId val="417999488"/>
        <c:scaling>
          <c:orientation val="minMax"/>
        </c:scaling>
        <c:delete val="0"/>
        <c:axPos val="l"/>
        <c:majorGridlines/>
        <c:numFmt formatCode="_ * #,##0_ ;_ * \-#,##0_ ;_ * &quot;-&quot;??_ ;_ @_ " sourceLinked="1"/>
        <c:majorTickMark val="out"/>
        <c:minorTickMark val="none"/>
        <c:tickLblPos val="nextTo"/>
        <c:crossAx val="41799795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'Figur 9.3'!$B$2</c:f>
              <c:strCache>
                <c:ptCount val="1"/>
                <c:pt idx="0">
                  <c:v>Antall biler</c:v>
                </c:pt>
              </c:strCache>
            </c:strRef>
          </c:tx>
          <c:invertIfNegative val="0"/>
          <c:val>
            <c:numRef>
              <c:f>'Figur 9.3'!$B$3:$B$25</c:f>
              <c:numCache>
                <c:formatCode>General</c:formatCode>
                <c:ptCount val="23"/>
                <c:pt idx="0">
                  <c:v>49</c:v>
                </c:pt>
                <c:pt idx="1">
                  <c:v>82</c:v>
                </c:pt>
                <c:pt idx="2">
                  <c:v>133</c:v>
                </c:pt>
                <c:pt idx="3">
                  <c:v>78</c:v>
                </c:pt>
                <c:pt idx="4">
                  <c:v>85</c:v>
                </c:pt>
                <c:pt idx="5">
                  <c:v>108</c:v>
                </c:pt>
                <c:pt idx="6">
                  <c:v>140</c:v>
                </c:pt>
                <c:pt idx="7">
                  <c:v>63</c:v>
                </c:pt>
                <c:pt idx="8">
                  <c:v>86</c:v>
                </c:pt>
                <c:pt idx="9">
                  <c:v>49</c:v>
                </c:pt>
                <c:pt idx="10">
                  <c:v>74</c:v>
                </c:pt>
                <c:pt idx="11">
                  <c:v>48</c:v>
                </c:pt>
                <c:pt idx="12">
                  <c:v>29</c:v>
                </c:pt>
                <c:pt idx="13">
                  <c:v>41</c:v>
                </c:pt>
                <c:pt idx="14">
                  <c:v>16</c:v>
                </c:pt>
                <c:pt idx="15">
                  <c:v>12</c:v>
                </c:pt>
                <c:pt idx="16">
                  <c:v>6</c:v>
                </c:pt>
                <c:pt idx="17">
                  <c:v>6</c:v>
                </c:pt>
                <c:pt idx="18">
                  <c:v>8</c:v>
                </c:pt>
                <c:pt idx="19">
                  <c:v>2</c:v>
                </c:pt>
                <c:pt idx="20">
                  <c:v>1</c:v>
                </c:pt>
                <c:pt idx="21">
                  <c:v>4</c:v>
                </c:pt>
                <c:pt idx="22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8049024"/>
        <c:axId val="418059008"/>
      </c:barChart>
      <c:catAx>
        <c:axId val="418049024"/>
        <c:scaling>
          <c:orientation val="minMax"/>
        </c:scaling>
        <c:delete val="0"/>
        <c:axPos val="b"/>
        <c:majorTickMark val="out"/>
        <c:minorTickMark val="none"/>
        <c:tickLblPos val="nextTo"/>
        <c:crossAx val="418059008"/>
        <c:crosses val="autoZero"/>
        <c:auto val="1"/>
        <c:lblAlgn val="ctr"/>
        <c:lblOffset val="100"/>
        <c:noMultiLvlLbl val="0"/>
      </c:catAx>
      <c:valAx>
        <c:axId val="4180590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41804902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'Figur 9.4'!$B$2</c:f>
              <c:strCache>
                <c:ptCount val="1"/>
                <c:pt idx="0">
                  <c:v>Gjenomsnittlig kilometerstand</c:v>
                </c:pt>
              </c:strCache>
            </c:strRef>
          </c:tx>
          <c:invertIfNegative val="0"/>
          <c:cat>
            <c:strRef>
              <c:f>'Figur 9.4'!$A$3:$A$15</c:f>
              <c:strCache>
                <c:ptCount val="13"/>
                <c:pt idx="0">
                  <c:v>Finnmark</c:v>
                </c:pt>
                <c:pt idx="1">
                  <c:v>Troms</c:v>
                </c:pt>
                <c:pt idx="2">
                  <c:v>Oslo</c:v>
                </c:pt>
                <c:pt idx="3">
                  <c:v>Trøndelag</c:v>
                </c:pt>
                <c:pt idx="4">
                  <c:v>Nordland</c:v>
                </c:pt>
                <c:pt idx="5">
                  <c:v>Gjennomsnitt</c:v>
                </c:pt>
                <c:pt idx="6">
                  <c:v>Innlandet</c:v>
                </c:pt>
                <c:pt idx="7">
                  <c:v>Vest</c:v>
                </c:pt>
                <c:pt idx="8">
                  <c:v>Sør-Vest</c:v>
                </c:pt>
                <c:pt idx="9">
                  <c:v>Møre og Romsdal</c:v>
                </c:pt>
                <c:pt idx="10">
                  <c:v>Agder</c:v>
                </c:pt>
                <c:pt idx="11">
                  <c:v>Øst</c:v>
                </c:pt>
                <c:pt idx="12">
                  <c:v>Sør-Øst</c:v>
                </c:pt>
              </c:strCache>
            </c:strRef>
          </c:cat>
          <c:val>
            <c:numRef>
              <c:f>'Figur 9.4'!$B$3:$B$15</c:f>
              <c:numCache>
                <c:formatCode>General</c:formatCode>
                <c:ptCount val="13"/>
                <c:pt idx="0">
                  <c:v>66343</c:v>
                </c:pt>
                <c:pt idx="1">
                  <c:v>120820</c:v>
                </c:pt>
                <c:pt idx="2">
                  <c:v>121890</c:v>
                </c:pt>
                <c:pt idx="3">
                  <c:v>133321</c:v>
                </c:pt>
                <c:pt idx="4">
                  <c:v>146917</c:v>
                </c:pt>
                <c:pt idx="5">
                  <c:v>148582</c:v>
                </c:pt>
                <c:pt idx="6">
                  <c:v>156040</c:v>
                </c:pt>
                <c:pt idx="7">
                  <c:v>157064</c:v>
                </c:pt>
                <c:pt idx="8">
                  <c:v>161778</c:v>
                </c:pt>
                <c:pt idx="9">
                  <c:v>170585</c:v>
                </c:pt>
                <c:pt idx="10">
                  <c:v>176412</c:v>
                </c:pt>
                <c:pt idx="11">
                  <c:v>182394</c:v>
                </c:pt>
                <c:pt idx="12">
                  <c:v>205256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8094464"/>
        <c:axId val="418096256"/>
      </c:barChart>
      <c:catAx>
        <c:axId val="418094464"/>
        <c:scaling>
          <c:orientation val="minMax"/>
        </c:scaling>
        <c:delete val="0"/>
        <c:axPos val="b"/>
        <c:majorTickMark val="out"/>
        <c:minorTickMark val="none"/>
        <c:tickLblPos val="nextTo"/>
        <c:crossAx val="418096256"/>
        <c:crosses val="autoZero"/>
        <c:auto val="1"/>
        <c:lblAlgn val="ctr"/>
        <c:lblOffset val="100"/>
        <c:noMultiLvlLbl val="0"/>
      </c:catAx>
      <c:valAx>
        <c:axId val="41809625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41809446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'Figur 9.5'!$B$2</c:f>
              <c:strCache>
                <c:ptCount val="1"/>
                <c:pt idx="0">
                  <c:v>Over grensen for avhending</c:v>
                </c:pt>
              </c:strCache>
            </c:strRef>
          </c:tx>
          <c:invertIfNegative val="0"/>
          <c:cat>
            <c:strRef>
              <c:f>'Figur 9.5'!$A$3:$A$15</c:f>
              <c:strCache>
                <c:ptCount val="13"/>
                <c:pt idx="0">
                  <c:v>Troms</c:v>
                </c:pt>
                <c:pt idx="1">
                  <c:v>Finnmark</c:v>
                </c:pt>
                <c:pt idx="2">
                  <c:v>Agder</c:v>
                </c:pt>
                <c:pt idx="3">
                  <c:v>Nordland</c:v>
                </c:pt>
                <c:pt idx="4">
                  <c:v>Møre og Romsdal</c:v>
                </c:pt>
                <c:pt idx="5">
                  <c:v>Sør-Vest</c:v>
                </c:pt>
                <c:pt idx="6">
                  <c:v>Innlandet</c:v>
                </c:pt>
                <c:pt idx="7">
                  <c:v>Gjennomsnitt</c:v>
                </c:pt>
                <c:pt idx="8">
                  <c:v>Vest</c:v>
                </c:pt>
                <c:pt idx="9">
                  <c:v>Trøndelag</c:v>
                </c:pt>
                <c:pt idx="10">
                  <c:v>Øst</c:v>
                </c:pt>
                <c:pt idx="11">
                  <c:v>Sør-Øst</c:v>
                </c:pt>
                <c:pt idx="12">
                  <c:v>Oslo</c:v>
                </c:pt>
              </c:strCache>
            </c:strRef>
          </c:cat>
          <c:val>
            <c:numRef>
              <c:f>'Figur 9.5'!$B$3:$B$15</c:f>
              <c:numCache>
                <c:formatCode>General</c:formatCode>
                <c:ptCount val="13"/>
                <c:pt idx="0">
                  <c:v>11</c:v>
                </c:pt>
                <c:pt idx="1">
                  <c:v>13</c:v>
                </c:pt>
                <c:pt idx="2">
                  <c:v>19</c:v>
                </c:pt>
                <c:pt idx="3">
                  <c:v>28</c:v>
                </c:pt>
                <c:pt idx="4">
                  <c:v>41</c:v>
                </c:pt>
                <c:pt idx="5">
                  <c:v>36</c:v>
                </c:pt>
                <c:pt idx="6">
                  <c:v>39</c:v>
                </c:pt>
                <c:pt idx="7">
                  <c:v>43</c:v>
                </c:pt>
                <c:pt idx="8">
                  <c:v>50</c:v>
                </c:pt>
                <c:pt idx="9">
                  <c:v>38</c:v>
                </c:pt>
                <c:pt idx="10">
                  <c:v>57</c:v>
                </c:pt>
                <c:pt idx="11">
                  <c:v>77</c:v>
                </c:pt>
                <c:pt idx="12">
                  <c:v>110</c:v>
                </c:pt>
              </c:numCache>
            </c:numRef>
          </c:val>
        </c:ser>
        <c:ser>
          <c:idx val="1"/>
          <c:order val="1"/>
          <c:tx>
            <c:strRef>
              <c:f>'Figur 9.5'!$C$2</c:f>
              <c:strCache>
                <c:ptCount val="1"/>
                <c:pt idx="0">
                  <c:v>Under grensen for avhending</c:v>
                </c:pt>
              </c:strCache>
            </c:strRef>
          </c:tx>
          <c:invertIfNegative val="0"/>
          <c:cat>
            <c:strRef>
              <c:f>'Figur 9.5'!$A$3:$A$15</c:f>
              <c:strCache>
                <c:ptCount val="13"/>
                <c:pt idx="0">
                  <c:v>Troms</c:v>
                </c:pt>
                <c:pt idx="1">
                  <c:v>Finnmark</c:v>
                </c:pt>
                <c:pt idx="2">
                  <c:v>Agder</c:v>
                </c:pt>
                <c:pt idx="3">
                  <c:v>Nordland</c:v>
                </c:pt>
                <c:pt idx="4">
                  <c:v>Møre og Romsdal</c:v>
                </c:pt>
                <c:pt idx="5">
                  <c:v>Sør-Vest</c:v>
                </c:pt>
                <c:pt idx="6">
                  <c:v>Innlandet</c:v>
                </c:pt>
                <c:pt idx="7">
                  <c:v>Gjennomsnitt</c:v>
                </c:pt>
                <c:pt idx="8">
                  <c:v>Vest</c:v>
                </c:pt>
                <c:pt idx="9">
                  <c:v>Trøndelag</c:v>
                </c:pt>
                <c:pt idx="10">
                  <c:v>Øst</c:v>
                </c:pt>
                <c:pt idx="11">
                  <c:v>Sør-Øst</c:v>
                </c:pt>
                <c:pt idx="12">
                  <c:v>Oslo</c:v>
                </c:pt>
              </c:strCache>
            </c:strRef>
          </c:cat>
          <c:val>
            <c:numRef>
              <c:f>'Figur 9.5'!$C$3:$C$15</c:f>
              <c:numCache>
                <c:formatCode>General</c:formatCode>
                <c:ptCount val="13"/>
                <c:pt idx="0">
                  <c:v>27</c:v>
                </c:pt>
                <c:pt idx="1">
                  <c:v>37</c:v>
                </c:pt>
                <c:pt idx="2">
                  <c:v>31</c:v>
                </c:pt>
                <c:pt idx="3">
                  <c:v>32</c:v>
                </c:pt>
                <c:pt idx="4">
                  <c:v>24</c:v>
                </c:pt>
                <c:pt idx="5">
                  <c:v>34</c:v>
                </c:pt>
                <c:pt idx="6">
                  <c:v>48</c:v>
                </c:pt>
                <c:pt idx="7">
                  <c:v>53</c:v>
                </c:pt>
                <c:pt idx="8">
                  <c:v>58</c:v>
                </c:pt>
                <c:pt idx="9">
                  <c:v>83</c:v>
                </c:pt>
                <c:pt idx="10">
                  <c:v>71</c:v>
                </c:pt>
                <c:pt idx="11">
                  <c:v>54</c:v>
                </c:pt>
                <c:pt idx="12">
                  <c:v>142</c:v>
                </c:pt>
              </c:numCache>
            </c:numRef>
          </c:val>
        </c:ser>
        <c:ser>
          <c:idx val="2"/>
          <c:order val="2"/>
          <c:tx>
            <c:strRef>
              <c:f>'Figur 9.5'!$D$2</c:f>
              <c:strCache>
                <c:ptCount val="1"/>
                <c:pt idx="0">
                  <c:v>Utilstrekkelig data</c:v>
                </c:pt>
              </c:strCache>
            </c:strRef>
          </c:tx>
          <c:invertIfNegative val="0"/>
          <c:cat>
            <c:strRef>
              <c:f>'Figur 9.5'!$A$3:$A$15</c:f>
              <c:strCache>
                <c:ptCount val="13"/>
                <c:pt idx="0">
                  <c:v>Troms</c:v>
                </c:pt>
                <c:pt idx="1">
                  <c:v>Finnmark</c:v>
                </c:pt>
                <c:pt idx="2">
                  <c:v>Agder</c:v>
                </c:pt>
                <c:pt idx="3">
                  <c:v>Nordland</c:v>
                </c:pt>
                <c:pt idx="4">
                  <c:v>Møre og Romsdal</c:v>
                </c:pt>
                <c:pt idx="5">
                  <c:v>Sør-Vest</c:v>
                </c:pt>
                <c:pt idx="6">
                  <c:v>Innlandet</c:v>
                </c:pt>
                <c:pt idx="7">
                  <c:v>Gjennomsnitt</c:v>
                </c:pt>
                <c:pt idx="8">
                  <c:v>Vest</c:v>
                </c:pt>
                <c:pt idx="9">
                  <c:v>Trøndelag</c:v>
                </c:pt>
                <c:pt idx="10">
                  <c:v>Øst</c:v>
                </c:pt>
                <c:pt idx="11">
                  <c:v>Sør-Øst</c:v>
                </c:pt>
                <c:pt idx="12">
                  <c:v>Oslo</c:v>
                </c:pt>
              </c:strCache>
            </c:strRef>
          </c:cat>
          <c:val>
            <c:numRef>
              <c:f>'Figur 9.5'!$D$3:$D$15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4</c:v>
                </c:pt>
                <c:pt idx="3">
                  <c:v>1</c:v>
                </c:pt>
                <c:pt idx="4">
                  <c:v>4</c:v>
                </c:pt>
                <c:pt idx="5">
                  <c:v>6</c:v>
                </c:pt>
                <c:pt idx="6">
                  <c:v>0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2</c:v>
                </c:pt>
                <c:pt idx="12">
                  <c:v>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16594176"/>
        <c:axId val="416608256"/>
      </c:barChart>
      <c:catAx>
        <c:axId val="416594176"/>
        <c:scaling>
          <c:orientation val="minMax"/>
        </c:scaling>
        <c:delete val="0"/>
        <c:axPos val="b"/>
        <c:majorTickMark val="out"/>
        <c:minorTickMark val="none"/>
        <c:tickLblPos val="nextTo"/>
        <c:crossAx val="416608256"/>
        <c:crosses val="autoZero"/>
        <c:auto val="1"/>
        <c:lblAlgn val="ctr"/>
        <c:lblOffset val="100"/>
        <c:noMultiLvlLbl val="0"/>
      </c:catAx>
      <c:valAx>
        <c:axId val="41660825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41659417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'Figur 9.6'!$B$2</c:f>
              <c:strCache>
                <c:ptCount val="1"/>
                <c:pt idx="0">
                  <c:v>Politiårsverk per patruljebil</c:v>
                </c:pt>
              </c:strCache>
            </c:strRef>
          </c:tx>
          <c:invertIfNegative val="0"/>
          <c:cat>
            <c:strRef>
              <c:f>'Figur 9.6'!$A$3:$A$14</c:f>
              <c:strCache>
                <c:ptCount val="12"/>
                <c:pt idx="0">
                  <c:v>Finnmark</c:v>
                </c:pt>
                <c:pt idx="1">
                  <c:v>Møre og Romsdal</c:v>
                </c:pt>
                <c:pt idx="2">
                  <c:v>Trøndelag</c:v>
                </c:pt>
                <c:pt idx="3">
                  <c:v>Innlandet</c:v>
                </c:pt>
                <c:pt idx="4">
                  <c:v>Nordland</c:v>
                </c:pt>
                <c:pt idx="5">
                  <c:v>Vest</c:v>
                </c:pt>
                <c:pt idx="6">
                  <c:v>Sør-Øst</c:v>
                </c:pt>
                <c:pt idx="7">
                  <c:v>Troms</c:v>
                </c:pt>
                <c:pt idx="8">
                  <c:v>Oslo</c:v>
                </c:pt>
                <c:pt idx="9">
                  <c:v>Øst</c:v>
                </c:pt>
                <c:pt idx="10">
                  <c:v>Agder</c:v>
                </c:pt>
                <c:pt idx="11">
                  <c:v>Sør-Vest</c:v>
                </c:pt>
              </c:strCache>
            </c:strRef>
          </c:cat>
          <c:val>
            <c:numRef>
              <c:f>'Figur 9.6'!$B$3:$B$14</c:f>
              <c:numCache>
                <c:formatCode>General</c:formatCode>
                <c:ptCount val="12"/>
                <c:pt idx="0">
                  <c:v>5.0439999999999996</c:v>
                </c:pt>
                <c:pt idx="1">
                  <c:v>5.7840579710144864</c:v>
                </c:pt>
                <c:pt idx="2">
                  <c:v>5.9454545454545737</c:v>
                </c:pt>
                <c:pt idx="3">
                  <c:v>6.9563218390804522</c:v>
                </c:pt>
                <c:pt idx="4">
                  <c:v>7.140983606557386</c:v>
                </c:pt>
                <c:pt idx="5">
                  <c:v>8.1564814814814799</c:v>
                </c:pt>
                <c:pt idx="6">
                  <c:v>8.2172932330827244</c:v>
                </c:pt>
                <c:pt idx="7">
                  <c:v>8.3578947368421179</c:v>
                </c:pt>
                <c:pt idx="8">
                  <c:v>8.6326771653542718</c:v>
                </c:pt>
                <c:pt idx="9">
                  <c:v>9.0359374999999851</c:v>
                </c:pt>
                <c:pt idx="10">
                  <c:v>9.2611111111111111</c:v>
                </c:pt>
                <c:pt idx="11">
                  <c:v>11.088157894736877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8271232"/>
        <c:axId val="418272768"/>
      </c:barChart>
      <c:catAx>
        <c:axId val="418271232"/>
        <c:scaling>
          <c:orientation val="minMax"/>
        </c:scaling>
        <c:delete val="0"/>
        <c:axPos val="b"/>
        <c:majorTickMark val="out"/>
        <c:minorTickMark val="none"/>
        <c:tickLblPos val="nextTo"/>
        <c:crossAx val="418272768"/>
        <c:crosses val="autoZero"/>
        <c:auto val="1"/>
        <c:lblAlgn val="ctr"/>
        <c:lblOffset val="100"/>
        <c:noMultiLvlLbl val="0"/>
      </c:catAx>
      <c:valAx>
        <c:axId val="41827276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41827123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'Figur 2.3'!$A$16:$E$16</c:f>
              <c:strCache>
                <c:ptCount val="5"/>
                <c:pt idx="0">
                  <c:v>Personell</c:v>
                </c:pt>
                <c:pt idx="1">
                  <c:v>EBA</c:v>
                </c:pt>
                <c:pt idx="2">
                  <c:v>Materiell</c:v>
                </c:pt>
                <c:pt idx="3">
                  <c:v>Tjenester</c:v>
                </c:pt>
                <c:pt idx="4">
                  <c:v>Diverse</c:v>
                </c:pt>
              </c:strCache>
            </c:strRef>
          </c:cat>
          <c:val>
            <c:numRef>
              <c:f>'Figur 2.3'!$A$17:$E$17</c:f>
              <c:numCache>
                <c:formatCode>_ * #,##0_ ;_ * \-#,##0_ ;_ * "-"??_ ;_ @_ </c:formatCode>
                <c:ptCount val="5"/>
                <c:pt idx="0">
                  <c:v>14403838515.379999</c:v>
                </c:pt>
                <c:pt idx="1">
                  <c:v>1765685066.1499901</c:v>
                </c:pt>
                <c:pt idx="2">
                  <c:v>2187537114.4099998</c:v>
                </c:pt>
                <c:pt idx="3">
                  <c:v>878542715.08999896</c:v>
                </c:pt>
                <c:pt idx="4">
                  <c:v>7357579.5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strRef>
              <c:f>'Figur 9.7'!$B$2</c:f>
              <c:strCache>
                <c:ptCount val="1"/>
                <c:pt idx="0">
                  <c:v>Verdi</c:v>
                </c:pt>
              </c:strCache>
            </c:strRef>
          </c:tx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'Figur 9.7'!$A$3:$A$8</c:f>
              <c:strCache>
                <c:ptCount val="6"/>
                <c:pt idx="0">
                  <c:v>Politiets IKT-tjenester</c:v>
                </c:pt>
                <c:pt idx="1">
                  <c:v>Politidirektoratet</c:v>
                </c:pt>
                <c:pt idx="2">
                  <c:v>Politiets fellestjenester</c:v>
                </c:pt>
                <c:pt idx="3">
                  <c:v>Rest</c:v>
                </c:pt>
                <c:pt idx="4">
                  <c:v>KRIPOS</c:v>
                </c:pt>
                <c:pt idx="5">
                  <c:v>Politidistrikt</c:v>
                </c:pt>
              </c:strCache>
            </c:strRef>
          </c:cat>
          <c:val>
            <c:numRef>
              <c:f>'Figur 9.7'!$B$3:$B$8</c:f>
              <c:numCache>
                <c:formatCode>_ * #,##0_ ;_ * \-#,##0_ ;_ * "-"??_ ;_ @_ </c:formatCode>
                <c:ptCount val="6"/>
                <c:pt idx="0">
                  <c:v>368095304.49999899</c:v>
                </c:pt>
                <c:pt idx="1">
                  <c:v>107415447.64</c:v>
                </c:pt>
                <c:pt idx="2">
                  <c:v>12648833.1299999</c:v>
                </c:pt>
                <c:pt idx="3">
                  <c:v>9244432.2100000009</c:v>
                </c:pt>
                <c:pt idx="4">
                  <c:v>5187563.1999999899</c:v>
                </c:pt>
                <c:pt idx="5">
                  <c:v>4104851.0999999898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'Figur 2.4'!$B$20</c:f>
              <c:strCache>
                <c:ptCount val="1"/>
                <c:pt idx="0">
                  <c:v>Personell</c:v>
                </c:pt>
              </c:strCache>
            </c:strRef>
          </c:tx>
          <c:invertIfNegative val="0"/>
          <c:cat>
            <c:numRef>
              <c:f>'Figur 2.4'!$A$21:$A$23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'Figur 2.4'!$B$21:$B$23</c:f>
              <c:numCache>
                <c:formatCode>_ * #,##0_ ;_ * \-#,##0_ ;_ * "-"??_ ;_ @_ </c:formatCode>
                <c:ptCount val="3"/>
                <c:pt idx="0">
                  <c:v>10069461670.009899</c:v>
                </c:pt>
                <c:pt idx="1">
                  <c:v>10612186360.459999</c:v>
                </c:pt>
                <c:pt idx="2">
                  <c:v>11305986141.83</c:v>
                </c:pt>
              </c:numCache>
            </c:numRef>
          </c:val>
        </c:ser>
        <c:ser>
          <c:idx val="1"/>
          <c:order val="1"/>
          <c:tx>
            <c:strRef>
              <c:f>'Figur 2.4'!$C$20</c:f>
              <c:strCache>
                <c:ptCount val="1"/>
                <c:pt idx="0">
                  <c:v>EBA</c:v>
                </c:pt>
              </c:strCache>
            </c:strRef>
          </c:tx>
          <c:invertIfNegative val="0"/>
          <c:cat>
            <c:numRef>
              <c:f>'Figur 2.4'!$A$21:$A$23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'Figur 2.4'!$C$21:$C$23</c:f>
              <c:numCache>
                <c:formatCode>_ * #,##0_ ;_ * \-#,##0_ ;_ * "-"??_ ;_ @_ </c:formatCode>
                <c:ptCount val="3"/>
                <c:pt idx="0">
                  <c:v>1147810125.5799999</c:v>
                </c:pt>
                <c:pt idx="1">
                  <c:v>1235515191.29</c:v>
                </c:pt>
                <c:pt idx="2">
                  <c:v>1303184946.5899899</c:v>
                </c:pt>
              </c:numCache>
            </c:numRef>
          </c:val>
        </c:ser>
        <c:ser>
          <c:idx val="2"/>
          <c:order val="2"/>
          <c:tx>
            <c:strRef>
              <c:f>'Figur 2.4'!$D$20</c:f>
              <c:strCache>
                <c:ptCount val="1"/>
                <c:pt idx="0">
                  <c:v>Materiell</c:v>
                </c:pt>
              </c:strCache>
            </c:strRef>
          </c:tx>
          <c:invertIfNegative val="0"/>
          <c:cat>
            <c:numRef>
              <c:f>'Figur 2.4'!$A$21:$A$23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'Figur 2.4'!$D$21:$D$23</c:f>
              <c:numCache>
                <c:formatCode>_ * #,##0_ ;_ * \-#,##0_ ;_ * "-"??_ ;_ @_ </c:formatCode>
                <c:ptCount val="3"/>
                <c:pt idx="0">
                  <c:v>964184487.25999904</c:v>
                </c:pt>
                <c:pt idx="1">
                  <c:v>996781131.13</c:v>
                </c:pt>
                <c:pt idx="2">
                  <c:v>966878355.49000001</c:v>
                </c:pt>
              </c:numCache>
            </c:numRef>
          </c:val>
        </c:ser>
        <c:ser>
          <c:idx val="3"/>
          <c:order val="3"/>
          <c:tx>
            <c:strRef>
              <c:f>'Figur 2.4'!$E$20</c:f>
              <c:strCache>
                <c:ptCount val="1"/>
                <c:pt idx="0">
                  <c:v>Tjenester</c:v>
                </c:pt>
              </c:strCache>
            </c:strRef>
          </c:tx>
          <c:invertIfNegative val="0"/>
          <c:cat>
            <c:numRef>
              <c:f>'Figur 2.4'!$A$21:$A$23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'Figur 2.4'!$E$21:$E$23</c:f>
              <c:numCache>
                <c:formatCode>_ * #,##0_ ;_ * \-#,##0_ ;_ * "-"??_ ;_ @_ </c:formatCode>
                <c:ptCount val="3"/>
                <c:pt idx="0">
                  <c:v>241939686.28999999</c:v>
                </c:pt>
                <c:pt idx="1">
                  <c:v>254319454.15000001</c:v>
                </c:pt>
                <c:pt idx="2">
                  <c:v>273335768.90999901</c:v>
                </c:pt>
              </c:numCache>
            </c:numRef>
          </c:val>
        </c:ser>
        <c:ser>
          <c:idx val="4"/>
          <c:order val="4"/>
          <c:tx>
            <c:strRef>
              <c:f>'Figur 2.4'!$F$20</c:f>
              <c:strCache>
                <c:ptCount val="1"/>
                <c:pt idx="0">
                  <c:v>Diverse</c:v>
                </c:pt>
              </c:strCache>
            </c:strRef>
          </c:tx>
          <c:invertIfNegative val="0"/>
          <c:val>
            <c:numRef>
              <c:f>'Figur 2.4'!$F$21:$F$23</c:f>
              <c:numCache>
                <c:formatCode>_ * #,##0_ ;_ * \-#,##0_ ;_ * "-"??_ ;_ @_ </c:formatCode>
                <c:ptCount val="3"/>
                <c:pt idx="0">
                  <c:v>6252185.52999999</c:v>
                </c:pt>
                <c:pt idx="1">
                  <c:v>5078147.3600000003</c:v>
                </c:pt>
                <c:pt idx="2">
                  <c:v>4666185.0699999901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overlap val="100"/>
        <c:axId val="415691520"/>
        <c:axId val="415693056"/>
      </c:barChart>
      <c:catAx>
        <c:axId val="41569152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415693056"/>
        <c:crosses val="autoZero"/>
        <c:auto val="1"/>
        <c:lblAlgn val="ctr"/>
        <c:lblOffset val="100"/>
        <c:noMultiLvlLbl val="0"/>
      </c:catAx>
      <c:valAx>
        <c:axId val="415693056"/>
        <c:scaling>
          <c:orientation val="minMax"/>
        </c:scaling>
        <c:delete val="0"/>
        <c:axPos val="b"/>
        <c:majorGridlines/>
        <c:numFmt formatCode="0%" sourceLinked="1"/>
        <c:majorTickMark val="none"/>
        <c:minorTickMark val="none"/>
        <c:tickLblPos val="nextTo"/>
        <c:crossAx val="41569152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'Figur. 2.5'!$B$19</c:f>
              <c:strCache>
                <c:ptCount val="1"/>
                <c:pt idx="0">
                  <c:v>Personell</c:v>
                </c:pt>
              </c:strCache>
            </c:strRef>
          </c:tx>
          <c:invertIfNegative val="0"/>
          <c:cat>
            <c:numRef>
              <c:f>'Figur. 2.5'!$A$20:$A$22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'Figur. 2.5'!$B$20:$B$22</c:f>
              <c:numCache>
                <c:formatCode>_ * #,##0_ ;_ * \-#,##0_ ;_ * "-"??_ ;_ @_ </c:formatCode>
                <c:ptCount val="3"/>
                <c:pt idx="0">
                  <c:v>1259753825.99</c:v>
                </c:pt>
                <c:pt idx="1">
                  <c:v>1299753538.1599901</c:v>
                </c:pt>
                <c:pt idx="2">
                  <c:v>1340876623.7</c:v>
                </c:pt>
              </c:numCache>
            </c:numRef>
          </c:val>
        </c:ser>
        <c:ser>
          <c:idx val="1"/>
          <c:order val="1"/>
          <c:tx>
            <c:strRef>
              <c:f>'Figur. 2.5'!$C$19</c:f>
              <c:strCache>
                <c:ptCount val="1"/>
                <c:pt idx="0">
                  <c:v>EBA</c:v>
                </c:pt>
              </c:strCache>
            </c:strRef>
          </c:tx>
          <c:invertIfNegative val="0"/>
          <c:cat>
            <c:numRef>
              <c:f>'Figur. 2.5'!$A$20:$A$22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'Figur. 2.5'!$C$20:$C$22</c:f>
              <c:numCache>
                <c:formatCode>_ * #,##0_ ;_ * \-#,##0_ ;_ * "-"??_ ;_ @_ </c:formatCode>
                <c:ptCount val="3"/>
                <c:pt idx="0">
                  <c:v>125939873.16</c:v>
                </c:pt>
                <c:pt idx="1">
                  <c:v>151944370.56999999</c:v>
                </c:pt>
                <c:pt idx="2">
                  <c:v>152471079.579999</c:v>
                </c:pt>
              </c:numCache>
            </c:numRef>
          </c:val>
        </c:ser>
        <c:ser>
          <c:idx val="2"/>
          <c:order val="2"/>
          <c:tx>
            <c:strRef>
              <c:f>'Figur. 2.5'!$D$19</c:f>
              <c:strCache>
                <c:ptCount val="1"/>
                <c:pt idx="0">
                  <c:v>Materiell</c:v>
                </c:pt>
              </c:strCache>
            </c:strRef>
          </c:tx>
          <c:invertIfNegative val="0"/>
          <c:cat>
            <c:numRef>
              <c:f>'Figur. 2.5'!$A$20:$A$22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'Figur. 2.5'!$D$20:$D$22</c:f>
              <c:numCache>
                <c:formatCode>_ * #,##0_ ;_ * \-#,##0_ ;_ * "-"??_ ;_ @_ </c:formatCode>
                <c:ptCount val="3"/>
                <c:pt idx="0">
                  <c:v>171301759.05000001</c:v>
                </c:pt>
                <c:pt idx="1">
                  <c:v>159343326.39999899</c:v>
                </c:pt>
                <c:pt idx="2">
                  <c:v>181704919.37</c:v>
                </c:pt>
              </c:numCache>
            </c:numRef>
          </c:val>
        </c:ser>
        <c:ser>
          <c:idx val="3"/>
          <c:order val="3"/>
          <c:tx>
            <c:strRef>
              <c:f>'Figur. 2.5'!$E$19</c:f>
              <c:strCache>
                <c:ptCount val="1"/>
                <c:pt idx="0">
                  <c:v>Tjenester</c:v>
                </c:pt>
              </c:strCache>
            </c:strRef>
          </c:tx>
          <c:invertIfNegative val="0"/>
          <c:cat>
            <c:numRef>
              <c:f>'Figur. 2.5'!$A$20:$A$22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'Figur. 2.5'!$E$20:$E$22</c:f>
              <c:numCache>
                <c:formatCode>_ * #,##0_ ;_ * \-#,##0_ ;_ * "-"??_ ;_ @_ </c:formatCode>
                <c:ptCount val="3"/>
                <c:pt idx="0">
                  <c:v>27103456.02</c:v>
                </c:pt>
                <c:pt idx="1">
                  <c:v>19746234.829999998</c:v>
                </c:pt>
                <c:pt idx="2">
                  <c:v>17894838.57</c:v>
                </c:pt>
              </c:numCache>
            </c:numRef>
          </c:val>
        </c:ser>
        <c:ser>
          <c:idx val="4"/>
          <c:order val="4"/>
          <c:tx>
            <c:strRef>
              <c:f>'Figur. 2.5'!$F$19</c:f>
              <c:strCache>
                <c:ptCount val="1"/>
                <c:pt idx="0">
                  <c:v>Diverse</c:v>
                </c:pt>
              </c:strCache>
            </c:strRef>
          </c:tx>
          <c:invertIfNegative val="0"/>
          <c:cat>
            <c:numRef>
              <c:f>'Figur. 2.5'!$A$20:$A$22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'Figur. 2.5'!$F$20:$F$22</c:f>
              <c:numCache>
                <c:formatCode>_ * #,##0_ ;_ * \-#,##0_ ;_ * "-"??_ ;_ @_ </c:formatCode>
                <c:ptCount val="3"/>
                <c:pt idx="0">
                  <c:v>2159906.6699999901</c:v>
                </c:pt>
                <c:pt idx="1">
                  <c:v>2215515.73999999</c:v>
                </c:pt>
                <c:pt idx="2">
                  <c:v>1578666.38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15350784"/>
        <c:axId val="415352320"/>
      </c:barChart>
      <c:catAx>
        <c:axId val="41535078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415352320"/>
        <c:crosses val="autoZero"/>
        <c:auto val="1"/>
        <c:lblAlgn val="ctr"/>
        <c:lblOffset val="100"/>
        <c:noMultiLvlLbl val="0"/>
      </c:catAx>
      <c:valAx>
        <c:axId val="415352320"/>
        <c:scaling>
          <c:orientation val="minMax"/>
        </c:scaling>
        <c:delete val="0"/>
        <c:axPos val="b"/>
        <c:majorGridlines/>
        <c:numFmt formatCode="0%" sourceLinked="1"/>
        <c:majorTickMark val="out"/>
        <c:minorTickMark val="none"/>
        <c:tickLblPos val="nextTo"/>
        <c:crossAx val="41535078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'Figur 2.6'!$B$17</c:f>
              <c:strCache>
                <c:ptCount val="1"/>
                <c:pt idx="0">
                  <c:v>Personell</c:v>
                </c:pt>
              </c:strCache>
            </c:strRef>
          </c:tx>
          <c:invertIfNegative val="0"/>
          <c:cat>
            <c:numRef>
              <c:f>'Figur 2.6'!$A$18:$A$20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'Figur 2.6'!$B$18:$B$20</c:f>
              <c:numCache>
                <c:formatCode>_ * #,##0_ ;_ * \-#,##0_ ;_ * "-"??_ ;_ @_ </c:formatCode>
                <c:ptCount val="3"/>
                <c:pt idx="0">
                  <c:v>1532348741.8899901</c:v>
                </c:pt>
                <c:pt idx="1">
                  <c:v>1656954054.8199999</c:v>
                </c:pt>
                <c:pt idx="2">
                  <c:v>1756975749.8499999</c:v>
                </c:pt>
              </c:numCache>
            </c:numRef>
          </c:val>
        </c:ser>
        <c:ser>
          <c:idx val="1"/>
          <c:order val="1"/>
          <c:tx>
            <c:strRef>
              <c:f>'Figur 2.6'!$C$17</c:f>
              <c:strCache>
                <c:ptCount val="1"/>
                <c:pt idx="0">
                  <c:v>EBA</c:v>
                </c:pt>
              </c:strCache>
            </c:strRef>
          </c:tx>
          <c:invertIfNegative val="0"/>
          <c:cat>
            <c:numRef>
              <c:f>'Figur 2.6'!$A$18:$A$20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'Figur 2.6'!$C$18:$C$20</c:f>
              <c:numCache>
                <c:formatCode>_ * #,##0_ ;_ * \-#,##0_ ;_ * "-"??_ ;_ @_ </c:formatCode>
                <c:ptCount val="3"/>
                <c:pt idx="0">
                  <c:v>343309052.77999997</c:v>
                </c:pt>
                <c:pt idx="1">
                  <c:v>257161663.66999999</c:v>
                </c:pt>
                <c:pt idx="2">
                  <c:v>310029039.98000002</c:v>
                </c:pt>
              </c:numCache>
            </c:numRef>
          </c:val>
        </c:ser>
        <c:ser>
          <c:idx val="2"/>
          <c:order val="2"/>
          <c:tx>
            <c:strRef>
              <c:f>'Figur 2.6'!$D$17</c:f>
              <c:strCache>
                <c:ptCount val="1"/>
                <c:pt idx="0">
                  <c:v>Materiell</c:v>
                </c:pt>
              </c:strCache>
            </c:strRef>
          </c:tx>
          <c:invertIfNegative val="0"/>
          <c:cat>
            <c:numRef>
              <c:f>'Figur 2.6'!$A$18:$A$20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'Figur 2.6'!$D$18:$D$20</c:f>
              <c:numCache>
                <c:formatCode>_ * #,##0_ ;_ * \-#,##0_ ;_ * "-"??_ ;_ @_ </c:formatCode>
                <c:ptCount val="3"/>
                <c:pt idx="0">
                  <c:v>789297094.69999897</c:v>
                </c:pt>
                <c:pt idx="1">
                  <c:v>777115937.14999902</c:v>
                </c:pt>
                <c:pt idx="2">
                  <c:v>1038953839.5499901</c:v>
                </c:pt>
              </c:numCache>
            </c:numRef>
          </c:val>
        </c:ser>
        <c:ser>
          <c:idx val="3"/>
          <c:order val="3"/>
          <c:tx>
            <c:strRef>
              <c:f>'Figur 2.6'!$E$17</c:f>
              <c:strCache>
                <c:ptCount val="1"/>
                <c:pt idx="0">
                  <c:v>Tjenester</c:v>
                </c:pt>
              </c:strCache>
            </c:strRef>
          </c:tx>
          <c:invertIfNegative val="0"/>
          <c:cat>
            <c:numRef>
              <c:f>'Figur 2.6'!$A$18:$A$20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'Figur 2.6'!$E$18:$E$20</c:f>
              <c:numCache>
                <c:formatCode>_ * #,##0_ ;_ * \-#,##0_ ;_ * "-"??_ ;_ @_ </c:formatCode>
                <c:ptCount val="3"/>
                <c:pt idx="0">
                  <c:v>581115782.41999996</c:v>
                </c:pt>
                <c:pt idx="1">
                  <c:v>575978318.38</c:v>
                </c:pt>
                <c:pt idx="2">
                  <c:v>587312107.60999894</c:v>
                </c:pt>
              </c:numCache>
            </c:numRef>
          </c:val>
        </c:ser>
        <c:ser>
          <c:idx val="4"/>
          <c:order val="4"/>
          <c:tx>
            <c:strRef>
              <c:f>'Figur 2.6'!$F$17</c:f>
              <c:strCache>
                <c:ptCount val="1"/>
                <c:pt idx="0">
                  <c:v>Diverse</c:v>
                </c:pt>
              </c:strCache>
            </c:strRef>
          </c:tx>
          <c:invertIfNegative val="0"/>
          <c:cat>
            <c:numRef>
              <c:f>'Figur 2.6'!$A$18:$A$20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'Figur 2.6'!$F$18:$F$20</c:f>
              <c:numCache>
                <c:formatCode>_ * #,##0_ ;_ * \-#,##0_ ;_ * "-"??_ ;_ @_ </c:formatCode>
                <c:ptCount val="3"/>
                <c:pt idx="0">
                  <c:v>2728437.16</c:v>
                </c:pt>
                <c:pt idx="1">
                  <c:v>1105070.48</c:v>
                </c:pt>
                <c:pt idx="2">
                  <c:v>1112728.05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15962240"/>
        <c:axId val="415963776"/>
      </c:barChart>
      <c:catAx>
        <c:axId val="41596224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415963776"/>
        <c:crosses val="autoZero"/>
        <c:auto val="1"/>
        <c:lblAlgn val="ctr"/>
        <c:lblOffset val="100"/>
        <c:noMultiLvlLbl val="0"/>
      </c:catAx>
      <c:valAx>
        <c:axId val="415963776"/>
        <c:scaling>
          <c:orientation val="minMax"/>
        </c:scaling>
        <c:delete val="0"/>
        <c:axPos val="b"/>
        <c:majorGridlines/>
        <c:numFmt formatCode="0%" sourceLinked="1"/>
        <c:majorTickMark val="out"/>
        <c:minorTickMark val="none"/>
        <c:tickLblPos val="nextTo"/>
        <c:crossAx val="41596224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'Figur 2.7'!$B$2</c:f>
              <c:strCache>
                <c:ptCount val="1"/>
                <c:pt idx="0">
                  <c:v>Handlingsrom</c:v>
                </c:pt>
              </c:strCache>
            </c:strRef>
          </c:tx>
          <c:invertIfNegative val="0"/>
          <c:cat>
            <c:numRef>
              <c:f>'Figur 2.7'!$A$3:$A$7</c:f>
              <c:numCache>
                <c:formatCode>General</c:formatCode>
                <c:ptCount val="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</c:numCache>
            </c:numRef>
          </c:cat>
          <c:val>
            <c:numRef>
              <c:f>'Figur 2.7'!$B$3:$B$7</c:f>
              <c:numCache>
                <c:formatCode>_ * #,##0_ ;_ * \-#,##0_ ;_ * "-"??_ ;_ @_ </c:formatCode>
                <c:ptCount val="5"/>
                <c:pt idx="0">
                  <c:v>131532.638336023</c:v>
                </c:pt>
                <c:pt idx="1">
                  <c:v>127761.081407488</c:v>
                </c:pt>
                <c:pt idx="2">
                  <c:v>132395.310230064</c:v>
                </c:pt>
                <c:pt idx="3">
                  <c:v>132990.633567468</c:v>
                </c:pt>
                <c:pt idx="4">
                  <c:v>127305.611352608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5984640"/>
        <c:axId val="415998720"/>
      </c:barChart>
      <c:catAx>
        <c:axId val="415984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415998720"/>
        <c:crosses val="autoZero"/>
        <c:auto val="1"/>
        <c:lblAlgn val="ctr"/>
        <c:lblOffset val="100"/>
        <c:noMultiLvlLbl val="0"/>
      </c:catAx>
      <c:valAx>
        <c:axId val="415998720"/>
        <c:scaling>
          <c:orientation val="minMax"/>
          <c:min val="0"/>
        </c:scaling>
        <c:delete val="0"/>
        <c:axPos val="l"/>
        <c:majorGridlines/>
        <c:numFmt formatCode="_ * #,##0_ ;_ * \-#,##0_ ;_ * &quot;-&quot;??_ ;_ @_ " sourceLinked="1"/>
        <c:majorTickMark val="out"/>
        <c:minorTickMark val="none"/>
        <c:tickLblPos val="nextTo"/>
        <c:crossAx val="41598464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'Figur 3.1'!$B$25</c:f>
              <c:strCache>
                <c:ptCount val="1"/>
                <c:pt idx="0">
                  <c:v>Andel personellutgifter</c:v>
                </c:pt>
              </c:strCache>
            </c:strRef>
          </c:tx>
          <c:invertIfNegative val="0"/>
          <c:cat>
            <c:strRef>
              <c:f>'Figur 3.1'!$A$26:$A$37</c:f>
              <c:strCache>
                <c:ptCount val="12"/>
                <c:pt idx="0">
                  <c:v>Finnmark</c:v>
                </c:pt>
                <c:pt idx="1">
                  <c:v>Troms</c:v>
                </c:pt>
                <c:pt idx="2">
                  <c:v>Oslo</c:v>
                </c:pt>
                <c:pt idx="3">
                  <c:v>Innlandet</c:v>
                </c:pt>
                <c:pt idx="4">
                  <c:v>Nordland</c:v>
                </c:pt>
                <c:pt idx="5">
                  <c:v>Sør-Øst</c:v>
                </c:pt>
                <c:pt idx="6">
                  <c:v>Øst</c:v>
                </c:pt>
                <c:pt idx="7">
                  <c:v>Agder</c:v>
                </c:pt>
                <c:pt idx="8">
                  <c:v>Trøndelag</c:v>
                </c:pt>
                <c:pt idx="9">
                  <c:v>Møre og Romsdal</c:v>
                </c:pt>
                <c:pt idx="10">
                  <c:v>Vest</c:v>
                </c:pt>
                <c:pt idx="11">
                  <c:v>Sør-Vest</c:v>
                </c:pt>
              </c:strCache>
            </c:strRef>
          </c:cat>
          <c:val>
            <c:numRef>
              <c:f>'Figur 3.1'!$B$26:$B$37</c:f>
              <c:numCache>
                <c:formatCode>0.0\ %</c:formatCode>
                <c:ptCount val="12"/>
                <c:pt idx="0">
                  <c:v>0.78539999999999999</c:v>
                </c:pt>
                <c:pt idx="1">
                  <c:v>0.78649999999999998</c:v>
                </c:pt>
                <c:pt idx="2">
                  <c:v>0.79890000000000005</c:v>
                </c:pt>
                <c:pt idx="3">
                  <c:v>0.80710000000000004</c:v>
                </c:pt>
                <c:pt idx="4">
                  <c:v>0.80969999999999998</c:v>
                </c:pt>
                <c:pt idx="5">
                  <c:v>0.81759999999999999</c:v>
                </c:pt>
                <c:pt idx="6">
                  <c:v>0.81830000000000003</c:v>
                </c:pt>
                <c:pt idx="7">
                  <c:v>0.81950000000000001</c:v>
                </c:pt>
                <c:pt idx="8">
                  <c:v>0.82230000000000003</c:v>
                </c:pt>
                <c:pt idx="9">
                  <c:v>0.82499999999999996</c:v>
                </c:pt>
                <c:pt idx="10">
                  <c:v>0.83699999999999997</c:v>
                </c:pt>
                <c:pt idx="11">
                  <c:v>0.85799999999999998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6085888"/>
        <c:axId val="416087424"/>
      </c:barChart>
      <c:catAx>
        <c:axId val="416085888"/>
        <c:scaling>
          <c:orientation val="minMax"/>
        </c:scaling>
        <c:delete val="0"/>
        <c:axPos val="l"/>
        <c:majorTickMark val="out"/>
        <c:minorTickMark val="none"/>
        <c:tickLblPos val="nextTo"/>
        <c:crossAx val="416087424"/>
        <c:crosses val="autoZero"/>
        <c:auto val="1"/>
        <c:lblAlgn val="ctr"/>
        <c:lblOffset val="100"/>
        <c:noMultiLvlLbl val="0"/>
      </c:catAx>
      <c:valAx>
        <c:axId val="416087424"/>
        <c:scaling>
          <c:orientation val="minMax"/>
        </c:scaling>
        <c:delete val="0"/>
        <c:axPos val="b"/>
        <c:majorGridlines/>
        <c:numFmt formatCode="0.0\ %" sourceLinked="1"/>
        <c:majorTickMark val="out"/>
        <c:minorTickMark val="none"/>
        <c:tickLblPos val="nextTo"/>
        <c:crossAx val="41608588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'Figur 4.1'!$B$2</c:f>
              <c:strCache>
                <c:ptCount val="1"/>
                <c:pt idx="0">
                  <c:v>2018</c:v>
                </c:pt>
              </c:strCache>
            </c:strRef>
          </c:tx>
          <c:invertIfNegative val="0"/>
          <c:cat>
            <c:strRef>
              <c:f>'Figur 4.1'!$A$3:$A$14</c:f>
              <c:strCache>
                <c:ptCount val="12"/>
                <c:pt idx="0">
                  <c:v>Agder</c:v>
                </c:pt>
                <c:pt idx="1">
                  <c:v>Finnmark</c:v>
                </c:pt>
                <c:pt idx="2">
                  <c:v>Innlandet</c:v>
                </c:pt>
                <c:pt idx="3">
                  <c:v>Møre og Romsdal</c:v>
                </c:pt>
                <c:pt idx="4">
                  <c:v>Nordland</c:v>
                </c:pt>
                <c:pt idx="5">
                  <c:v>Oslo</c:v>
                </c:pt>
                <c:pt idx="6">
                  <c:v>Sør-Vest</c:v>
                </c:pt>
                <c:pt idx="7">
                  <c:v>Sør-Øst</c:v>
                </c:pt>
                <c:pt idx="8">
                  <c:v>Troms</c:v>
                </c:pt>
                <c:pt idx="9">
                  <c:v>Trøndelag</c:v>
                </c:pt>
                <c:pt idx="10">
                  <c:v>Vest</c:v>
                </c:pt>
                <c:pt idx="11">
                  <c:v>Øst</c:v>
                </c:pt>
              </c:strCache>
            </c:strRef>
          </c:cat>
          <c:val>
            <c:numRef>
              <c:f>'Figur 4.1'!$B$3:$B$14</c:f>
              <c:numCache>
                <c:formatCode>_ * #,##0_ ;_ * \-#,##0_ ;_ * "-"??_ ;_ @_ </c:formatCode>
                <c:ptCount val="12"/>
                <c:pt idx="0">
                  <c:v>20170.137734333599</c:v>
                </c:pt>
                <c:pt idx="1">
                  <c:v>34306.631483497396</c:v>
                </c:pt>
                <c:pt idx="2">
                  <c:v>25295.4056160664</c:v>
                </c:pt>
                <c:pt idx="3">
                  <c:v>21584.9028909345</c:v>
                </c:pt>
                <c:pt idx="4">
                  <c:v>23641.454990025399</c:v>
                </c:pt>
                <c:pt idx="5">
                  <c:v>26650.815605905798</c:v>
                </c:pt>
                <c:pt idx="6">
                  <c:v>19861.049541672601</c:v>
                </c:pt>
                <c:pt idx="7">
                  <c:v>21099.021483423399</c:v>
                </c:pt>
                <c:pt idx="8">
                  <c:v>31076.051478397902</c:v>
                </c:pt>
                <c:pt idx="9">
                  <c:v>21938.387066300402</c:v>
                </c:pt>
                <c:pt idx="10">
                  <c:v>19609.4227797114</c:v>
                </c:pt>
                <c:pt idx="11">
                  <c:v>27076.992614657502</c:v>
                </c:pt>
              </c:numCache>
            </c:numRef>
          </c:val>
        </c:ser>
        <c:ser>
          <c:idx val="1"/>
          <c:order val="1"/>
          <c:tx>
            <c:strRef>
              <c:f>'Figur 4.1'!$C$2</c:f>
              <c:strCache>
                <c:ptCount val="1"/>
                <c:pt idx="0">
                  <c:v>2019</c:v>
                </c:pt>
              </c:strCache>
            </c:strRef>
          </c:tx>
          <c:invertIfNegative val="0"/>
          <c:cat>
            <c:strRef>
              <c:f>'Figur 4.1'!$A$3:$A$14</c:f>
              <c:strCache>
                <c:ptCount val="12"/>
                <c:pt idx="0">
                  <c:v>Agder</c:v>
                </c:pt>
                <c:pt idx="1">
                  <c:v>Finnmark</c:v>
                </c:pt>
                <c:pt idx="2">
                  <c:v>Innlandet</c:v>
                </c:pt>
                <c:pt idx="3">
                  <c:v>Møre og Romsdal</c:v>
                </c:pt>
                <c:pt idx="4">
                  <c:v>Nordland</c:v>
                </c:pt>
                <c:pt idx="5">
                  <c:v>Oslo</c:v>
                </c:pt>
                <c:pt idx="6">
                  <c:v>Sør-Vest</c:v>
                </c:pt>
                <c:pt idx="7">
                  <c:v>Sør-Øst</c:v>
                </c:pt>
                <c:pt idx="8">
                  <c:v>Troms</c:v>
                </c:pt>
                <c:pt idx="9">
                  <c:v>Trøndelag</c:v>
                </c:pt>
                <c:pt idx="10">
                  <c:v>Vest</c:v>
                </c:pt>
                <c:pt idx="11">
                  <c:v>Øst</c:v>
                </c:pt>
              </c:strCache>
            </c:strRef>
          </c:cat>
          <c:val>
            <c:numRef>
              <c:f>'Figur 4.1'!$C$3:$C$14</c:f>
              <c:numCache>
                <c:formatCode>_ * #,##0_ ;_ * \-#,##0_ ;_ * "-"??_ ;_ @_ </c:formatCode>
                <c:ptCount val="12"/>
                <c:pt idx="0">
                  <c:v>18337.3134071069</c:v>
                </c:pt>
                <c:pt idx="1">
                  <c:v>24695.736493271699</c:v>
                </c:pt>
                <c:pt idx="2">
                  <c:v>22449.449350893901</c:v>
                </c:pt>
                <c:pt idx="3">
                  <c:v>20269.0184091138</c:v>
                </c:pt>
                <c:pt idx="4">
                  <c:v>29067.273180045799</c:v>
                </c:pt>
                <c:pt idx="5">
                  <c:v>25786.161161964101</c:v>
                </c:pt>
                <c:pt idx="6">
                  <c:v>17804.562890567999</c:v>
                </c:pt>
                <c:pt idx="7">
                  <c:v>19508.525887396401</c:v>
                </c:pt>
                <c:pt idx="8">
                  <c:v>30706.674447973299</c:v>
                </c:pt>
                <c:pt idx="9">
                  <c:v>19874.585987447001</c:v>
                </c:pt>
                <c:pt idx="10">
                  <c:v>17919.308015680999</c:v>
                </c:pt>
                <c:pt idx="11">
                  <c:v>22558.191437842401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5786880"/>
        <c:axId val="415788416"/>
      </c:barChart>
      <c:catAx>
        <c:axId val="415786880"/>
        <c:scaling>
          <c:orientation val="minMax"/>
        </c:scaling>
        <c:delete val="0"/>
        <c:axPos val="b"/>
        <c:majorTickMark val="out"/>
        <c:minorTickMark val="none"/>
        <c:tickLblPos val="nextTo"/>
        <c:crossAx val="415788416"/>
        <c:crosses val="autoZero"/>
        <c:auto val="1"/>
        <c:lblAlgn val="ctr"/>
        <c:lblOffset val="100"/>
        <c:noMultiLvlLbl val="0"/>
      </c:catAx>
      <c:valAx>
        <c:axId val="415788416"/>
        <c:scaling>
          <c:orientation val="minMax"/>
        </c:scaling>
        <c:delete val="0"/>
        <c:axPos val="l"/>
        <c:majorGridlines/>
        <c:numFmt formatCode="_ * #,##0_ ;_ * \-#,##0_ ;_ * &quot;-&quot;??_ ;_ @_ " sourceLinked="1"/>
        <c:majorTickMark val="out"/>
        <c:minorTickMark val="none"/>
        <c:tickLblPos val="nextTo"/>
        <c:crossAx val="41578688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0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8504</xdr:colOff>
      <xdr:row>10</xdr:row>
      <xdr:rowOff>6802</xdr:rowOff>
    </xdr:from>
    <xdr:to>
      <xdr:col>4</xdr:col>
      <xdr:colOff>926986</xdr:colOff>
      <xdr:row>27</xdr:row>
      <xdr:rowOff>51027</xdr:rowOff>
    </xdr:to>
    <xdr:graphicFrame macro="">
      <xdr:nvGraphicFramePr>
        <xdr:cNvPr id="2" name="Diagra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9525</xdr:rowOff>
    </xdr:from>
    <xdr:to>
      <xdr:col>6</xdr:col>
      <xdr:colOff>19050</xdr:colOff>
      <xdr:row>34</xdr:row>
      <xdr:rowOff>57150</xdr:rowOff>
    </xdr:to>
    <xdr:graphicFrame macro="">
      <xdr:nvGraphicFramePr>
        <xdr:cNvPr id="2" name="Diagra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171449</xdr:rowOff>
    </xdr:from>
    <xdr:to>
      <xdr:col>9</xdr:col>
      <xdr:colOff>742949</xdr:colOff>
      <xdr:row>31</xdr:row>
      <xdr:rowOff>180975</xdr:rowOff>
    </xdr:to>
    <xdr:graphicFrame macro="">
      <xdr:nvGraphicFramePr>
        <xdr:cNvPr id="2" name="Diagra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180975</xdr:rowOff>
    </xdr:from>
    <xdr:to>
      <xdr:col>8</xdr:col>
      <xdr:colOff>552450</xdr:colOff>
      <xdr:row>37</xdr:row>
      <xdr:rowOff>180975</xdr:rowOff>
    </xdr:to>
    <xdr:graphicFrame macro="">
      <xdr:nvGraphicFramePr>
        <xdr:cNvPr id="2" name="Diagra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47624</xdr:colOff>
      <xdr:row>17</xdr:row>
      <xdr:rowOff>180974</xdr:rowOff>
    </xdr:from>
    <xdr:to>
      <xdr:col>6</xdr:col>
      <xdr:colOff>219075</xdr:colOff>
      <xdr:row>36</xdr:row>
      <xdr:rowOff>123825</xdr:rowOff>
    </xdr:to>
    <xdr:graphicFrame macro="">
      <xdr:nvGraphicFramePr>
        <xdr:cNvPr id="5" name="Diagram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16</xdr:row>
      <xdr:rowOff>28575</xdr:rowOff>
    </xdr:from>
    <xdr:to>
      <xdr:col>4</xdr:col>
      <xdr:colOff>381000</xdr:colOff>
      <xdr:row>30</xdr:row>
      <xdr:rowOff>104775</xdr:rowOff>
    </xdr:to>
    <xdr:graphicFrame macro="">
      <xdr:nvGraphicFramePr>
        <xdr:cNvPr id="2" name="Diagra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15</xdr:row>
      <xdr:rowOff>180975</xdr:rowOff>
    </xdr:from>
    <xdr:to>
      <xdr:col>7</xdr:col>
      <xdr:colOff>733425</xdr:colOff>
      <xdr:row>37</xdr:row>
      <xdr:rowOff>28575</xdr:rowOff>
    </xdr:to>
    <xdr:graphicFrame macro="">
      <xdr:nvGraphicFramePr>
        <xdr:cNvPr id="2" name="Diagra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1</xdr:row>
      <xdr:rowOff>28574</xdr:rowOff>
    </xdr:from>
    <xdr:to>
      <xdr:col>7</xdr:col>
      <xdr:colOff>247650</xdr:colOff>
      <xdr:row>21</xdr:row>
      <xdr:rowOff>0</xdr:rowOff>
    </xdr:to>
    <xdr:graphicFrame macro="">
      <xdr:nvGraphicFramePr>
        <xdr:cNvPr id="2" name="Diagra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28574</xdr:colOff>
      <xdr:row>1</xdr:row>
      <xdr:rowOff>57149</xdr:rowOff>
    </xdr:from>
    <xdr:to>
      <xdr:col>6</xdr:col>
      <xdr:colOff>609599</xdr:colOff>
      <xdr:row>21</xdr:row>
      <xdr:rowOff>47624</xdr:rowOff>
    </xdr:to>
    <xdr:graphicFrame macro="">
      <xdr:nvGraphicFramePr>
        <xdr:cNvPr id="2" name="Diagra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</xdr:row>
      <xdr:rowOff>28575</xdr:rowOff>
    </xdr:from>
    <xdr:to>
      <xdr:col>4</xdr:col>
      <xdr:colOff>466725</xdr:colOff>
      <xdr:row>32</xdr:row>
      <xdr:rowOff>161925</xdr:rowOff>
    </xdr:to>
    <xdr:graphicFrame macro="">
      <xdr:nvGraphicFramePr>
        <xdr:cNvPr id="2" name="Diagra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14</xdr:row>
      <xdr:rowOff>161925</xdr:rowOff>
    </xdr:from>
    <xdr:to>
      <xdr:col>5</xdr:col>
      <xdr:colOff>57150</xdr:colOff>
      <xdr:row>36</xdr:row>
      <xdr:rowOff>19050</xdr:rowOff>
    </xdr:to>
    <xdr:graphicFrame macro="">
      <xdr:nvGraphicFramePr>
        <xdr:cNvPr id="2" name="Diagra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161925</xdr:rowOff>
    </xdr:from>
    <xdr:to>
      <xdr:col>6</xdr:col>
      <xdr:colOff>0</xdr:colOff>
      <xdr:row>25</xdr:row>
      <xdr:rowOff>47625</xdr:rowOff>
    </xdr:to>
    <xdr:graphicFrame macro="">
      <xdr:nvGraphicFramePr>
        <xdr:cNvPr id="2" name="Diagra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16</xdr:row>
      <xdr:rowOff>19050</xdr:rowOff>
    </xdr:from>
    <xdr:to>
      <xdr:col>5</xdr:col>
      <xdr:colOff>466725</xdr:colOff>
      <xdr:row>35</xdr:row>
      <xdr:rowOff>38100</xdr:rowOff>
    </xdr:to>
    <xdr:graphicFrame macro="">
      <xdr:nvGraphicFramePr>
        <xdr:cNvPr id="2" name="Diagra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171450</xdr:rowOff>
    </xdr:from>
    <xdr:to>
      <xdr:col>7</xdr:col>
      <xdr:colOff>752475</xdr:colOff>
      <xdr:row>35</xdr:row>
      <xdr:rowOff>171450</xdr:rowOff>
    </xdr:to>
    <xdr:graphicFrame macro="">
      <xdr:nvGraphicFramePr>
        <xdr:cNvPr id="3" name="Diagram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14</xdr:row>
      <xdr:rowOff>104775</xdr:rowOff>
    </xdr:from>
    <xdr:to>
      <xdr:col>3</xdr:col>
      <xdr:colOff>742950</xdr:colOff>
      <xdr:row>28</xdr:row>
      <xdr:rowOff>180975</xdr:rowOff>
    </xdr:to>
    <xdr:graphicFrame macro="">
      <xdr:nvGraphicFramePr>
        <xdr:cNvPr id="2" name="Diagra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18</xdr:row>
      <xdr:rowOff>9524</xdr:rowOff>
    </xdr:from>
    <xdr:to>
      <xdr:col>6</xdr:col>
      <xdr:colOff>628650</xdr:colOff>
      <xdr:row>34</xdr:row>
      <xdr:rowOff>38100</xdr:rowOff>
    </xdr:to>
    <xdr:graphicFrame macro="">
      <xdr:nvGraphicFramePr>
        <xdr:cNvPr id="2" name="Diagra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14</xdr:row>
      <xdr:rowOff>76199</xdr:rowOff>
    </xdr:from>
    <xdr:to>
      <xdr:col>7</xdr:col>
      <xdr:colOff>219075</xdr:colOff>
      <xdr:row>32</xdr:row>
      <xdr:rowOff>123824</xdr:rowOff>
    </xdr:to>
    <xdr:graphicFrame macro="">
      <xdr:nvGraphicFramePr>
        <xdr:cNvPr id="3" name="Diagra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14</xdr:row>
      <xdr:rowOff>28575</xdr:rowOff>
    </xdr:from>
    <xdr:to>
      <xdr:col>6</xdr:col>
      <xdr:colOff>523874</xdr:colOff>
      <xdr:row>31</xdr:row>
      <xdr:rowOff>66675</xdr:rowOff>
    </xdr:to>
    <xdr:graphicFrame macro="">
      <xdr:nvGraphicFramePr>
        <xdr:cNvPr id="3" name="Diagram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142875</xdr:rowOff>
    </xdr:from>
    <xdr:to>
      <xdr:col>6</xdr:col>
      <xdr:colOff>152400</xdr:colOff>
      <xdr:row>37</xdr:row>
      <xdr:rowOff>66675</xdr:rowOff>
    </xdr:to>
    <xdr:graphicFrame macro="">
      <xdr:nvGraphicFramePr>
        <xdr:cNvPr id="2" name="Diagra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666750</xdr:colOff>
      <xdr:row>4</xdr:row>
      <xdr:rowOff>142874</xdr:rowOff>
    </xdr:from>
    <xdr:to>
      <xdr:col>13</xdr:col>
      <xdr:colOff>342900</xdr:colOff>
      <xdr:row>27</xdr:row>
      <xdr:rowOff>152399</xdr:rowOff>
    </xdr:to>
    <xdr:graphicFrame macro="">
      <xdr:nvGraphicFramePr>
        <xdr:cNvPr id="5" name="Diagram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504824</xdr:colOff>
      <xdr:row>4</xdr:row>
      <xdr:rowOff>142874</xdr:rowOff>
    </xdr:from>
    <xdr:to>
      <xdr:col>11</xdr:col>
      <xdr:colOff>457200</xdr:colOff>
      <xdr:row>26</xdr:row>
      <xdr:rowOff>19050</xdr:rowOff>
    </xdr:to>
    <xdr:graphicFrame macro="">
      <xdr:nvGraphicFramePr>
        <xdr:cNvPr id="3" name="Diagram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666749</xdr:colOff>
      <xdr:row>3</xdr:row>
      <xdr:rowOff>104774</xdr:rowOff>
    </xdr:from>
    <xdr:to>
      <xdr:col>14</xdr:col>
      <xdr:colOff>295274</xdr:colOff>
      <xdr:row>25</xdr:row>
      <xdr:rowOff>76199</xdr:rowOff>
    </xdr:to>
    <xdr:graphicFrame macro="">
      <xdr:nvGraphicFramePr>
        <xdr:cNvPr id="3" name="Diagram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9525</xdr:rowOff>
    </xdr:from>
    <xdr:to>
      <xdr:col>4</xdr:col>
      <xdr:colOff>276224</xdr:colOff>
      <xdr:row>14</xdr:row>
      <xdr:rowOff>0</xdr:rowOff>
    </xdr:to>
    <xdr:graphicFrame macro="">
      <xdr:nvGraphicFramePr>
        <xdr:cNvPr id="3" name="Diagram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647700</xdr:colOff>
      <xdr:row>2</xdr:row>
      <xdr:rowOff>104774</xdr:rowOff>
    </xdr:from>
    <xdr:to>
      <xdr:col>10</xdr:col>
      <xdr:colOff>323850</xdr:colOff>
      <xdr:row>23</xdr:row>
      <xdr:rowOff>19049</xdr:rowOff>
    </xdr:to>
    <xdr:graphicFrame macro="">
      <xdr:nvGraphicFramePr>
        <xdr:cNvPr id="3" name="Diagram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171449</xdr:rowOff>
    </xdr:from>
    <xdr:to>
      <xdr:col>7</xdr:col>
      <xdr:colOff>666750</xdr:colOff>
      <xdr:row>30</xdr:row>
      <xdr:rowOff>9524</xdr:rowOff>
    </xdr:to>
    <xdr:graphicFrame macro="">
      <xdr:nvGraphicFramePr>
        <xdr:cNvPr id="2" name="Diagra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38100</xdr:rowOff>
    </xdr:from>
    <xdr:to>
      <xdr:col>5</xdr:col>
      <xdr:colOff>790575</xdr:colOff>
      <xdr:row>17</xdr:row>
      <xdr:rowOff>171449</xdr:rowOff>
    </xdr:to>
    <xdr:graphicFrame macro="">
      <xdr:nvGraphicFramePr>
        <xdr:cNvPr id="2" name="Diagra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9526</xdr:rowOff>
    </xdr:from>
    <xdr:to>
      <xdr:col>6</xdr:col>
      <xdr:colOff>838200</xdr:colOff>
      <xdr:row>17</xdr:row>
      <xdr:rowOff>0</xdr:rowOff>
    </xdr:to>
    <xdr:graphicFrame macro="">
      <xdr:nvGraphicFramePr>
        <xdr:cNvPr id="2" name="Diagra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19049</xdr:rowOff>
    </xdr:from>
    <xdr:to>
      <xdr:col>6</xdr:col>
      <xdr:colOff>266700</xdr:colOff>
      <xdr:row>15</xdr:row>
      <xdr:rowOff>9524</xdr:rowOff>
    </xdr:to>
    <xdr:graphicFrame macro="">
      <xdr:nvGraphicFramePr>
        <xdr:cNvPr id="2" name="Diagra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9</xdr:row>
      <xdr:rowOff>9525</xdr:rowOff>
    </xdr:from>
    <xdr:to>
      <xdr:col>7</xdr:col>
      <xdr:colOff>485775</xdr:colOff>
      <xdr:row>26</xdr:row>
      <xdr:rowOff>9525</xdr:rowOff>
    </xdr:to>
    <xdr:graphicFrame macro="">
      <xdr:nvGraphicFramePr>
        <xdr:cNvPr id="2" name="Diagra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16</xdr:row>
      <xdr:rowOff>76200</xdr:rowOff>
    </xdr:from>
    <xdr:to>
      <xdr:col>8</xdr:col>
      <xdr:colOff>723900</xdr:colOff>
      <xdr:row>42</xdr:row>
      <xdr:rowOff>39645</xdr:rowOff>
    </xdr:to>
    <xdr:pic>
      <xdr:nvPicPr>
        <xdr:cNvPr id="3" name="Bild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152775"/>
          <a:ext cx="8610600" cy="491644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47626</xdr:colOff>
      <xdr:row>1</xdr:row>
      <xdr:rowOff>38099</xdr:rowOff>
    </xdr:from>
    <xdr:to>
      <xdr:col>6</xdr:col>
      <xdr:colOff>114301</xdr:colOff>
      <xdr:row>23</xdr:row>
      <xdr:rowOff>0</xdr:rowOff>
    </xdr:to>
    <xdr:graphicFrame macro="">
      <xdr:nvGraphicFramePr>
        <xdr:cNvPr id="2" name="Diagra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98_POD/Virksom_utvikl/Analyse/Prosjekt/2020/5.%20Ressursanalyse%202019/Cristin/Fremskriving%20av%20dekningsgrad%20v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 6.6"/>
    </sheetNames>
    <sheetDataSet>
      <sheetData sheetId="0">
        <row r="36">
          <cell r="B36" t="str">
            <v>2013</v>
          </cell>
          <cell r="C36" t="str">
            <v>2014</v>
          </cell>
          <cell r="D36" t="str">
            <v>2015</v>
          </cell>
          <cell r="E36" t="str">
            <v>2016</v>
          </cell>
          <cell r="F36" t="str">
            <v>2017</v>
          </cell>
          <cell r="G36" t="str">
            <v>2018</v>
          </cell>
          <cell r="H36" t="str">
            <v>2019</v>
          </cell>
          <cell r="I36" t="str">
            <v>2020</v>
          </cell>
        </row>
        <row r="37">
          <cell r="A37" t="str">
            <v>Fast</v>
          </cell>
          <cell r="B37">
            <v>1.7059903042753886</v>
          </cell>
          <cell r="C37">
            <v>1.7716513331327837</v>
          </cell>
          <cell r="D37">
            <v>1.8298863537198515</v>
          </cell>
          <cell r="E37">
            <v>1.8163606340203529</v>
          </cell>
          <cell r="F37">
            <v>1.9093140952927317</v>
          </cell>
          <cell r="G37">
            <v>1.9460562004664981</v>
          </cell>
          <cell r="H37">
            <v>1.9392351860615027</v>
          </cell>
        </row>
        <row r="38">
          <cell r="A38" t="str">
            <v>Fremskrining</v>
          </cell>
          <cell r="B38">
            <v>1.7059903042753886</v>
          </cell>
          <cell r="C38">
            <v>1.7716513331327837</v>
          </cell>
          <cell r="D38">
            <v>1.8298863537198515</v>
          </cell>
          <cell r="E38">
            <v>1.8163606340203529</v>
          </cell>
          <cell r="F38">
            <v>1.9093140952927317</v>
          </cell>
          <cell r="G38">
            <v>1.9460562004664981</v>
          </cell>
          <cell r="H38">
            <v>1.9392351860615027</v>
          </cell>
          <cell r="I38">
            <v>2</v>
          </cell>
        </row>
      </sheetData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0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1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5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6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17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18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19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0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2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0"/>
  <sheetViews>
    <sheetView tabSelected="1" workbookViewId="0">
      <selection activeCell="A54" sqref="A54"/>
    </sheetView>
  </sheetViews>
  <sheetFormatPr baseColWidth="10" defaultRowHeight="15" x14ac:dyDescent="0.25"/>
  <cols>
    <col min="2" max="2" width="134.5703125" customWidth="1"/>
  </cols>
  <sheetData>
    <row r="1" spans="1:3" ht="28.5" x14ac:dyDescent="0.45">
      <c r="A1" s="177" t="s">
        <v>181</v>
      </c>
      <c r="B1" s="177"/>
      <c r="C1" s="135"/>
    </row>
    <row r="2" spans="1:3" ht="15.75" customHeight="1" x14ac:dyDescent="0.45">
      <c r="A2" s="134"/>
      <c r="B2" s="134"/>
      <c r="C2" s="135"/>
    </row>
    <row r="3" spans="1:3" x14ac:dyDescent="0.25">
      <c r="A3" s="133" t="s">
        <v>179</v>
      </c>
      <c r="B3" s="133" t="s">
        <v>180</v>
      </c>
    </row>
    <row r="4" spans="1:3" x14ac:dyDescent="0.25">
      <c r="A4" s="119">
        <v>1</v>
      </c>
      <c r="B4" s="145" t="s">
        <v>181</v>
      </c>
    </row>
    <row r="5" spans="1:3" x14ac:dyDescent="0.25">
      <c r="A5">
        <v>2</v>
      </c>
      <c r="B5" s="120" t="s">
        <v>190</v>
      </c>
    </row>
    <row r="6" spans="1:3" x14ac:dyDescent="0.25">
      <c r="A6">
        <v>3</v>
      </c>
      <c r="B6" s="120" t="s">
        <v>240</v>
      </c>
    </row>
    <row r="7" spans="1:3" x14ac:dyDescent="0.25">
      <c r="A7">
        <v>4</v>
      </c>
      <c r="B7" s="71" t="s">
        <v>182</v>
      </c>
    </row>
    <row r="8" spans="1:3" x14ac:dyDescent="0.25">
      <c r="A8">
        <v>5</v>
      </c>
      <c r="B8" s="71" t="s">
        <v>102</v>
      </c>
    </row>
    <row r="9" spans="1:3" x14ac:dyDescent="0.25">
      <c r="A9">
        <v>6</v>
      </c>
      <c r="B9" s="71" t="s">
        <v>103</v>
      </c>
    </row>
    <row r="10" spans="1:3" x14ac:dyDescent="0.25">
      <c r="A10">
        <v>7</v>
      </c>
      <c r="B10" s="71" t="s">
        <v>105</v>
      </c>
    </row>
    <row r="11" spans="1:3" x14ac:dyDescent="0.25">
      <c r="A11">
        <v>8</v>
      </c>
      <c r="B11" s="71" t="s">
        <v>241</v>
      </c>
    </row>
    <row r="12" spans="1:3" x14ac:dyDescent="0.25">
      <c r="A12">
        <v>9</v>
      </c>
      <c r="B12" s="71" t="s">
        <v>158</v>
      </c>
    </row>
    <row r="13" spans="1:3" x14ac:dyDescent="0.25">
      <c r="A13">
        <v>10</v>
      </c>
      <c r="B13" s="71" t="s">
        <v>242</v>
      </c>
    </row>
    <row r="14" spans="1:3" x14ac:dyDescent="0.25">
      <c r="A14">
        <v>11</v>
      </c>
      <c r="B14" s="71" t="s">
        <v>106</v>
      </c>
    </row>
    <row r="15" spans="1:3" x14ac:dyDescent="0.25">
      <c r="A15">
        <v>12</v>
      </c>
      <c r="B15" s="71" t="s">
        <v>195</v>
      </c>
    </row>
    <row r="16" spans="1:3" x14ac:dyDescent="0.25">
      <c r="A16">
        <v>13</v>
      </c>
      <c r="B16" s="71" t="s">
        <v>235</v>
      </c>
    </row>
    <row r="17" spans="1:2" x14ac:dyDescent="0.25">
      <c r="A17">
        <v>14</v>
      </c>
      <c r="B17" s="71" t="s">
        <v>243</v>
      </c>
    </row>
    <row r="18" spans="1:2" x14ac:dyDescent="0.25">
      <c r="A18">
        <v>15</v>
      </c>
      <c r="B18" s="71" t="s">
        <v>109</v>
      </c>
    </row>
    <row r="19" spans="1:2" x14ac:dyDescent="0.25">
      <c r="A19">
        <v>16</v>
      </c>
      <c r="B19" s="71" t="s">
        <v>244</v>
      </c>
    </row>
    <row r="20" spans="1:2" x14ac:dyDescent="0.25">
      <c r="A20">
        <v>17</v>
      </c>
      <c r="B20" s="71" t="s">
        <v>183</v>
      </c>
    </row>
    <row r="21" spans="1:2" x14ac:dyDescent="0.25">
      <c r="A21">
        <v>18</v>
      </c>
      <c r="B21" s="71" t="s">
        <v>245</v>
      </c>
    </row>
    <row r="22" spans="1:2" x14ac:dyDescent="0.25">
      <c r="A22">
        <v>19</v>
      </c>
      <c r="B22" s="71" t="s">
        <v>184</v>
      </c>
    </row>
    <row r="23" spans="1:2" x14ac:dyDescent="0.25">
      <c r="A23">
        <v>20</v>
      </c>
      <c r="B23" s="71" t="s">
        <v>113</v>
      </c>
    </row>
    <row r="24" spans="1:2" x14ac:dyDescent="0.25">
      <c r="A24">
        <v>21</v>
      </c>
      <c r="B24" s="71" t="s">
        <v>160</v>
      </c>
    </row>
    <row r="25" spans="1:2" x14ac:dyDescent="0.25">
      <c r="A25">
        <v>22</v>
      </c>
      <c r="B25" s="71" t="s">
        <v>206</v>
      </c>
    </row>
    <row r="26" spans="1:2" x14ac:dyDescent="0.25">
      <c r="A26">
        <v>23</v>
      </c>
      <c r="B26" s="71" t="s">
        <v>112</v>
      </c>
    </row>
    <row r="27" spans="1:2" x14ac:dyDescent="0.25">
      <c r="A27">
        <v>24</v>
      </c>
      <c r="B27" s="71" t="s">
        <v>246</v>
      </c>
    </row>
    <row r="28" spans="1:2" x14ac:dyDescent="0.25">
      <c r="A28">
        <v>25</v>
      </c>
      <c r="B28" s="71" t="s">
        <v>185</v>
      </c>
    </row>
    <row r="29" spans="1:2" x14ac:dyDescent="0.25">
      <c r="A29">
        <v>26</v>
      </c>
      <c r="B29" s="71" t="s">
        <v>186</v>
      </c>
    </row>
    <row r="30" spans="1:2" x14ac:dyDescent="0.25">
      <c r="A30">
        <v>27</v>
      </c>
      <c r="B30" s="71" t="s">
        <v>247</v>
      </c>
    </row>
    <row r="31" spans="1:2" x14ac:dyDescent="0.25">
      <c r="A31">
        <v>28</v>
      </c>
      <c r="B31" s="71" t="s">
        <v>248</v>
      </c>
    </row>
    <row r="32" spans="1:2" x14ac:dyDescent="0.25">
      <c r="A32">
        <v>29</v>
      </c>
      <c r="B32" s="71" t="s">
        <v>157</v>
      </c>
    </row>
    <row r="33" spans="1:3" x14ac:dyDescent="0.25">
      <c r="A33">
        <v>30</v>
      </c>
      <c r="B33" s="71" t="s">
        <v>259</v>
      </c>
    </row>
    <row r="34" spans="1:3" x14ac:dyDescent="0.25">
      <c r="A34">
        <v>53</v>
      </c>
      <c r="B34" s="121" t="str">
        <f>'Figur 5.1'!$A$1</f>
        <v>Figur 5.1 Antall politiårsverk per 1 000 innbyggere. Utgangen av året. Prognose for 2020</v>
      </c>
      <c r="C34" s="118"/>
    </row>
    <row r="35" spans="1:3" x14ac:dyDescent="0.25">
      <c r="A35">
        <v>31</v>
      </c>
      <c r="B35" s="71" t="s">
        <v>197</v>
      </c>
    </row>
    <row r="36" spans="1:3" x14ac:dyDescent="0.25">
      <c r="A36">
        <v>32</v>
      </c>
      <c r="B36" s="71" t="s">
        <v>150</v>
      </c>
    </row>
    <row r="37" spans="1:3" x14ac:dyDescent="0.25">
      <c r="A37">
        <v>33</v>
      </c>
      <c r="B37" s="71" t="s">
        <v>189</v>
      </c>
    </row>
    <row r="38" spans="1:3" x14ac:dyDescent="0.25">
      <c r="A38">
        <v>34</v>
      </c>
      <c r="B38" s="71" t="s">
        <v>249</v>
      </c>
    </row>
    <row r="39" spans="1:3" x14ac:dyDescent="0.25">
      <c r="A39">
        <v>35</v>
      </c>
      <c r="B39" s="71" t="s">
        <v>236</v>
      </c>
    </row>
    <row r="40" spans="1:3" x14ac:dyDescent="0.25">
      <c r="A40">
        <v>36</v>
      </c>
      <c r="B40" s="71" t="s">
        <v>250</v>
      </c>
    </row>
    <row r="41" spans="1:3" x14ac:dyDescent="0.25">
      <c r="A41">
        <v>37</v>
      </c>
      <c r="B41" s="71" t="s">
        <v>251</v>
      </c>
    </row>
    <row r="42" spans="1:3" x14ac:dyDescent="0.25">
      <c r="A42">
        <v>38</v>
      </c>
      <c r="B42" s="71" t="s">
        <v>156</v>
      </c>
    </row>
    <row r="43" spans="1:3" x14ac:dyDescent="0.25">
      <c r="A43">
        <v>39</v>
      </c>
      <c r="B43" s="71" t="s">
        <v>252</v>
      </c>
    </row>
    <row r="44" spans="1:3" x14ac:dyDescent="0.25">
      <c r="A44">
        <v>40</v>
      </c>
      <c r="B44" s="71" t="s">
        <v>188</v>
      </c>
      <c r="C44" s="118"/>
    </row>
    <row r="45" spans="1:3" x14ac:dyDescent="0.25">
      <c r="A45">
        <v>41</v>
      </c>
      <c r="B45" s="121" t="s">
        <v>253</v>
      </c>
      <c r="C45" s="118"/>
    </row>
    <row r="46" spans="1:3" x14ac:dyDescent="0.25">
      <c r="A46">
        <v>42</v>
      </c>
      <c r="B46" s="121" t="s">
        <v>151</v>
      </c>
      <c r="C46" s="118"/>
    </row>
    <row r="47" spans="1:3" x14ac:dyDescent="0.25">
      <c r="A47">
        <v>43</v>
      </c>
      <c r="B47" s="121" t="s">
        <v>152</v>
      </c>
      <c r="C47" s="118"/>
    </row>
    <row r="48" spans="1:3" x14ac:dyDescent="0.25">
      <c r="A48">
        <v>44</v>
      </c>
      <c r="B48" s="121" t="s">
        <v>187</v>
      </c>
      <c r="C48" s="118"/>
    </row>
    <row r="49" spans="1:3" x14ac:dyDescent="0.25">
      <c r="A49">
        <v>45</v>
      </c>
      <c r="B49" s="121" t="s">
        <v>176</v>
      </c>
      <c r="C49" s="118"/>
    </row>
    <row r="50" spans="1:3" x14ac:dyDescent="0.25">
      <c r="A50">
        <v>46</v>
      </c>
      <c r="B50" s="121" t="s">
        <v>177</v>
      </c>
      <c r="C50" s="118"/>
    </row>
    <row r="51" spans="1:3" x14ac:dyDescent="0.25">
      <c r="A51">
        <v>47</v>
      </c>
      <c r="B51" s="121" t="s">
        <v>199</v>
      </c>
      <c r="C51" s="118"/>
    </row>
    <row r="52" spans="1:3" x14ac:dyDescent="0.25">
      <c r="A52">
        <v>48</v>
      </c>
      <c r="B52" s="121" t="s">
        <v>170</v>
      </c>
      <c r="C52" s="118"/>
    </row>
    <row r="53" spans="1:3" x14ac:dyDescent="0.25">
      <c r="A53">
        <v>49</v>
      </c>
      <c r="B53" s="121" t="s">
        <v>153</v>
      </c>
      <c r="C53" s="118"/>
    </row>
    <row r="54" spans="1:3" x14ac:dyDescent="0.25">
      <c r="A54">
        <v>50</v>
      </c>
      <c r="B54" s="121" t="s">
        <v>254</v>
      </c>
      <c r="C54" s="118"/>
    </row>
    <row r="55" spans="1:3" x14ac:dyDescent="0.25">
      <c r="A55">
        <v>51</v>
      </c>
      <c r="B55" s="121" t="s">
        <v>255</v>
      </c>
      <c r="C55" s="118"/>
    </row>
    <row r="56" spans="1:3" x14ac:dyDescent="0.25">
      <c r="A56">
        <v>52</v>
      </c>
      <c r="B56" s="121" t="s">
        <v>256</v>
      </c>
      <c r="C56" s="118"/>
    </row>
    <row r="57" spans="1:3" x14ac:dyDescent="0.25">
      <c r="A57">
        <v>53</v>
      </c>
      <c r="B57" s="121" t="s">
        <v>154</v>
      </c>
      <c r="C57" s="118"/>
    </row>
    <row r="58" spans="1:3" x14ac:dyDescent="0.25">
      <c r="A58">
        <v>53</v>
      </c>
      <c r="B58" s="121" t="s">
        <v>200</v>
      </c>
      <c r="C58" s="118"/>
    </row>
    <row r="59" spans="1:3" x14ac:dyDescent="0.25">
      <c r="B59" s="118"/>
      <c r="C59" s="118"/>
    </row>
    <row r="60" spans="1:3" x14ac:dyDescent="0.25">
      <c r="B60" s="118"/>
      <c r="C60" s="118"/>
    </row>
  </sheetData>
  <mergeCells count="1">
    <mergeCell ref="A1:B1"/>
  </mergeCells>
  <hyperlinks>
    <hyperlink ref="B5" location="'Figur 2.1'!A1" display="Figur 2.1 Regnskapsførte utgifter i politiet. Nominelle tall. Tall i mill. kroner. 2010- 20191)"/>
    <hyperlink ref="B6" location="'Figur 2.2'!A1" display="Figur 2.2 Driftsutgifter i politidistrikt, særorgan og andre enheter i politiet. Faste 2019-kroner. Tall i mill. kroner. 2015-20191) "/>
    <hyperlink ref="B7" location="'Tabell 2.1'!A1" display="'Tabell 2.1'!A1"/>
    <hyperlink ref="B8" location="'Figur 2.3'!A1" display="'Figur 2.3'!A1"/>
    <hyperlink ref="B9" location="'Figur 2.4'!A1" display="'Figur 2.4'!A1"/>
    <hyperlink ref="B10" location="'Figur. 2.5'!A1" display="'Figur. 2.5'!A1"/>
    <hyperlink ref="B11" location="'Figur 2.6'!A1" display="'Figur 2.6'!A1"/>
    <hyperlink ref="B12" location="'Figur 2.7'!A1" display="'Figur 2.7'!A1"/>
    <hyperlink ref="B13" location="'Figur 2.8'!A1" display="'Figur 2.8'!A1"/>
    <hyperlink ref="B14" location="'Figur 3.1'!A1" display="'Figur 3.1'!A1"/>
    <hyperlink ref="B15" location="'Tabell 3.1'!A1" display="'Tabell 3.1'!A1"/>
    <hyperlink ref="B16" location="'Tabell 3.2'!A1" display="'Tabell 3.2'!A1"/>
    <hyperlink ref="B17" location="'Tabell 4.1'!A1" display="'Tabell 4.1'!A1"/>
    <hyperlink ref="B18" location="'Tabell 4.2'!A1" display="'Tabell 4.2'!A1"/>
    <hyperlink ref="B19" location="'Tabell 4.3'!A1" display="'Tabell 4.3'!A1"/>
    <hyperlink ref="B20" location="'Figur 4.1'!A1" display="'Figur 4.1'!A1"/>
    <hyperlink ref="B21" location="'Tabell 4.4'!A1" display="'Tabell 4.4'!A1"/>
    <hyperlink ref="B22" location="'Figur 4.2'!A1" display="'Figur 4.2'!A1"/>
    <hyperlink ref="B23" location="'Figur 4.3'!A1" display="'Figur 4.3'!A1"/>
    <hyperlink ref="B24" location="'Tabell 4.5'!A1" display="'Tabell 4.5'!A1"/>
    <hyperlink ref="B25" location="'Figur 4.4'!A1" display="'Figur 4.4'!A1"/>
    <hyperlink ref="B26" location="'Figur 4.5'!A1" display="'Figur 4.5'!A1"/>
    <hyperlink ref="B27" location="'Tabell 4.6'!A1" display="'Tabell 4.6'!A1"/>
    <hyperlink ref="B28" location="'Tabell 4.7'!A1" display="'Tabell 4.7'!A1"/>
    <hyperlink ref="B29" location="'Figur 4.6'!A1" display="'Figur 4.6'!A1"/>
    <hyperlink ref="B30" location="'Tabell 5.1'!A1" display="'Tabell 5.1'!A1"/>
    <hyperlink ref="B31" location="'Tabell 5.2'!A1" display="'Tabell 5.2'!A1"/>
    <hyperlink ref="B32" location="'Tabell 5.3'!A1" display="'Tabell 5.3'!A1"/>
    <hyperlink ref="B33" location="'Tabell 5.4'!A1" display="'Tabell 5.4'!A1"/>
    <hyperlink ref="B35" location="'Tabell 5.5'!A1" display="'Tabell 5.5'!A1"/>
    <hyperlink ref="B36" location="'Figur 7.1'!A1" display="'Figur 7.1'!A1"/>
    <hyperlink ref="B37" location="'Figur 7.2'!A1" display="'Figur 7.2'!A1"/>
    <hyperlink ref="B38" location="'Figur 7.3'!A1" display="'Figur 7.3'!A1"/>
    <hyperlink ref="B39" location="'Figur 7.4'!A1" display="'Figur 7.4'!A1"/>
    <hyperlink ref="B40" location="'Figur 7.5'!A1" display="'Figur 7.5'!A1"/>
    <hyperlink ref="B41" location="'Figur 8.1'!A1" display="'Figur 8.1'!A1"/>
    <hyperlink ref="B42" location="'Figur 8.2'!A1" display="'Figur 8.2'!A1"/>
    <hyperlink ref="B43" location="'Figur 8.3'!A1" display="'Figur 8.3'!A1"/>
    <hyperlink ref="B45" location="'Figur 9.1'!A1" display="'Figur 9.1'!A1"/>
    <hyperlink ref="B44" location="'Tabell 9.1'!A1" display="'Tabell 9.1'!A1"/>
    <hyperlink ref="B46" location="'Tabell 9.2'!A1" display="'Tabell 9.2'!A1"/>
    <hyperlink ref="B47" location="'Tabell 9.3'!A1" display="'Tabell 9.3'!A1"/>
    <hyperlink ref="B48" location="'Figur 9.2'!A1" display="'Figur 9.2'!A1"/>
    <hyperlink ref="B49" location="'Figur 9.3'!A1" display="'Figur 9.3'!A1"/>
    <hyperlink ref="B50" location="'Figur 9.4'!A1" display="'Figur 9.4'!A1"/>
    <hyperlink ref="B51" location="'Figur 9.5'!A1" display="'Figur 9.5'!A1"/>
    <hyperlink ref="B52" location="'Figur 9.6'!A1" display="'Figur 9.6'!A1"/>
    <hyperlink ref="B53" location="'Figur 9.7'!A1" display="'Figur 9.7'!A1"/>
    <hyperlink ref="B54" location="'Tabell 10.1'!A1" display="'Tabell 10.1'!A1"/>
    <hyperlink ref="B55" location="'Tabell 10.2'!A1" display="'Tabell 10.2'!A1"/>
    <hyperlink ref="B56" location="'Tabell 10.3'!A1" display="'Tabell 10.3'!A1"/>
    <hyperlink ref="B57" location="'Tabell 10.4'!A1" display="'Tabell 10.4'!A1"/>
    <hyperlink ref="B34" location="'Figur 10.1'!A1" display="'Figur 10.1'!A1"/>
    <hyperlink ref="B58" location="'Tabell 10.5'!A1" display="'Tabell 10.5'!A1"/>
  </hyperlinks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16"/>
  <sheetViews>
    <sheetView workbookViewId="0">
      <selection activeCell="O38" sqref="O38"/>
    </sheetView>
  </sheetViews>
  <sheetFormatPr baseColWidth="10" defaultRowHeight="15" x14ac:dyDescent="0.25"/>
  <cols>
    <col min="1" max="1" width="24.7109375" customWidth="1"/>
    <col min="2" max="2" width="18.7109375" bestFit="1" customWidth="1"/>
    <col min="3" max="7" width="12" customWidth="1"/>
    <col min="8" max="8" width="14.85546875" customWidth="1"/>
  </cols>
  <sheetData>
    <row r="1" spans="1:9" ht="17.25" x14ac:dyDescent="0.25">
      <c r="A1" s="123" t="s">
        <v>192</v>
      </c>
      <c r="I1" s="136" t="s">
        <v>191</v>
      </c>
    </row>
    <row r="2" spans="1:9" x14ac:dyDescent="0.25">
      <c r="A2" s="25" t="s">
        <v>0</v>
      </c>
      <c r="B2" s="25">
        <v>2015</v>
      </c>
      <c r="C2" s="25">
        <v>2016</v>
      </c>
      <c r="D2" s="25">
        <v>2017</v>
      </c>
      <c r="E2" s="25">
        <v>2018</v>
      </c>
      <c r="F2" s="25">
        <v>2019</v>
      </c>
    </row>
    <row r="3" spans="1:9" x14ac:dyDescent="0.25">
      <c r="A3" s="1" t="s">
        <v>13</v>
      </c>
      <c r="B3" s="4">
        <v>117899.398917164</v>
      </c>
      <c r="C3" s="4">
        <v>124823.587412911</v>
      </c>
      <c r="D3" s="4">
        <v>113499.17884789901</v>
      </c>
      <c r="E3" s="4">
        <v>118743.811164532</v>
      </c>
      <c r="F3" s="4">
        <v>111289.123695121</v>
      </c>
    </row>
    <row r="4" spans="1:9" x14ac:dyDescent="0.25">
      <c r="A4" s="1" t="s">
        <v>10</v>
      </c>
      <c r="B4" s="4">
        <v>170416.72492049701</v>
      </c>
      <c r="C4" s="4">
        <v>172263.21363870901</v>
      </c>
      <c r="D4" s="4">
        <v>190006.564480298</v>
      </c>
      <c r="E4" s="4">
        <v>235899.56093924801</v>
      </c>
      <c r="F4" s="4">
        <v>178721.19050314301</v>
      </c>
    </row>
    <row r="5" spans="1:9" x14ac:dyDescent="0.25">
      <c r="A5" s="1" t="s">
        <v>16</v>
      </c>
      <c r="B5" s="4">
        <v>114786.65442782801</v>
      </c>
      <c r="C5" s="4">
        <v>117173.98102733601</v>
      </c>
      <c r="D5" s="4">
        <v>133513.44432545599</v>
      </c>
      <c r="E5" s="4">
        <v>129941.817032545</v>
      </c>
      <c r="F5" s="4">
        <v>133729.16414090499</v>
      </c>
    </row>
    <row r="6" spans="1:9" x14ac:dyDescent="0.25">
      <c r="A6" s="1" t="s">
        <v>11</v>
      </c>
      <c r="B6" s="4">
        <v>121508.71235921601</v>
      </c>
      <c r="C6" s="4">
        <v>120352.84067366501</v>
      </c>
      <c r="D6" s="4">
        <v>131782.419923056</v>
      </c>
      <c r="E6" s="4">
        <v>121451.178516639</v>
      </c>
      <c r="F6" s="4">
        <v>115659.828163681</v>
      </c>
    </row>
    <row r="7" spans="1:9" x14ac:dyDescent="0.25">
      <c r="A7" s="1" t="s">
        <v>14</v>
      </c>
      <c r="B7" s="4">
        <v>117032.928035234</v>
      </c>
      <c r="C7" s="4">
        <v>127950.65811783601</v>
      </c>
      <c r="D7" s="4">
        <v>133096.36479076999</v>
      </c>
      <c r="E7" s="4">
        <v>138303.49017813001</v>
      </c>
      <c r="F7" s="4">
        <v>140909.77830891099</v>
      </c>
    </row>
    <row r="8" spans="1:9" x14ac:dyDescent="0.25">
      <c r="A8" s="1" t="s">
        <v>21</v>
      </c>
      <c r="B8" s="4">
        <v>163844.40303557401</v>
      </c>
      <c r="C8" s="4">
        <v>150528.59896621801</v>
      </c>
      <c r="D8" s="4">
        <v>143830.649274127</v>
      </c>
      <c r="E8" s="4">
        <v>154947.71769591601</v>
      </c>
      <c r="F8" s="4">
        <v>156225.34151813301</v>
      </c>
    </row>
    <row r="9" spans="1:9" x14ac:dyDescent="0.25">
      <c r="A9" s="1" t="s">
        <v>20</v>
      </c>
      <c r="B9" s="4">
        <v>109057.985795949</v>
      </c>
      <c r="C9" s="4">
        <v>108920.847665961</v>
      </c>
      <c r="D9" s="4">
        <v>119009.842732825</v>
      </c>
      <c r="E9" s="4">
        <v>109282.00244293601</v>
      </c>
      <c r="F9" s="4">
        <v>92591.808032455898</v>
      </c>
    </row>
    <row r="10" spans="1:9" x14ac:dyDescent="0.25">
      <c r="A10" s="1" t="s">
        <v>17</v>
      </c>
      <c r="B10" s="4">
        <v>111966.552440795</v>
      </c>
      <c r="C10" s="4">
        <v>111500.88131519</v>
      </c>
      <c r="D10" s="4">
        <v>120298.07193808199</v>
      </c>
      <c r="E10" s="4">
        <v>112049.89929667101</v>
      </c>
      <c r="F10" s="4">
        <v>110335.423937806</v>
      </c>
    </row>
    <row r="11" spans="1:9" x14ac:dyDescent="0.25">
      <c r="A11" s="1" t="s">
        <v>12</v>
      </c>
      <c r="B11" s="4">
        <v>184094.61756224101</v>
      </c>
      <c r="C11" s="4">
        <v>149093.84448650701</v>
      </c>
      <c r="D11" s="4">
        <v>149367.77750811799</v>
      </c>
      <c r="E11" s="4">
        <v>176690.10217081601</v>
      </c>
      <c r="F11" s="4">
        <v>145639.732303161</v>
      </c>
    </row>
    <row r="12" spans="1:9" x14ac:dyDescent="0.25">
      <c r="A12" s="1" t="s">
        <v>15</v>
      </c>
      <c r="B12" s="4">
        <v>136322.361678268</v>
      </c>
      <c r="C12" s="4">
        <v>133355.984240961</v>
      </c>
      <c r="D12" s="4">
        <v>143329.47285844901</v>
      </c>
      <c r="E12" s="4">
        <v>130262.633354839</v>
      </c>
      <c r="F12" s="4">
        <v>114425.75299681</v>
      </c>
    </row>
    <row r="13" spans="1:9" x14ac:dyDescent="0.25">
      <c r="A13" s="1" t="s">
        <v>18</v>
      </c>
      <c r="B13" s="4">
        <v>122057.96938610999</v>
      </c>
      <c r="C13" s="4">
        <v>114378.68476429299</v>
      </c>
      <c r="D13" s="4">
        <v>131426.45099400601</v>
      </c>
      <c r="E13" s="4">
        <v>106944.872003932</v>
      </c>
      <c r="F13" s="4">
        <v>109612.692708413</v>
      </c>
    </row>
    <row r="14" spans="1:9" x14ac:dyDescent="0.25">
      <c r="A14" s="1" t="s">
        <v>19</v>
      </c>
      <c r="B14" s="4">
        <v>112589.256456705</v>
      </c>
      <c r="C14" s="4">
        <v>114232.00764535699</v>
      </c>
      <c r="D14" s="4">
        <v>116259.57337583799</v>
      </c>
      <c r="E14" s="4">
        <v>125621.115409162</v>
      </c>
      <c r="F14" s="4">
        <v>120221.406720666</v>
      </c>
    </row>
    <row r="15" spans="1:9" x14ac:dyDescent="0.25">
      <c r="A15" s="11" t="s">
        <v>100</v>
      </c>
    </row>
    <row r="16" spans="1:9" x14ac:dyDescent="0.25">
      <c r="A16" s="12" t="s">
        <v>97</v>
      </c>
    </row>
  </sheetData>
  <pageMargins left="0.75" right="0.75" top="1" bottom="1" header="0.5" footer="0.5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E38"/>
  <sheetViews>
    <sheetView workbookViewId="0">
      <selection activeCell="D25" sqref="D25"/>
    </sheetView>
  </sheetViews>
  <sheetFormatPr baseColWidth="10" defaultRowHeight="15" x14ac:dyDescent="0.25"/>
  <cols>
    <col min="1" max="1" width="16.42578125" bestFit="1" customWidth="1"/>
    <col min="2" max="2" width="16.85546875" customWidth="1"/>
  </cols>
  <sheetData>
    <row r="1" spans="1:5" x14ac:dyDescent="0.25">
      <c r="A1" s="117" t="s">
        <v>106</v>
      </c>
      <c r="B1" s="124"/>
      <c r="C1" s="124"/>
      <c r="D1" s="124"/>
      <c r="E1" s="124"/>
    </row>
    <row r="25" spans="1:2" ht="30" x14ac:dyDescent="0.25">
      <c r="A25" s="25" t="s">
        <v>0</v>
      </c>
      <c r="B25" s="125" t="s">
        <v>94</v>
      </c>
    </row>
    <row r="26" spans="1:2" x14ac:dyDescent="0.25">
      <c r="A26" s="1" t="s">
        <v>10</v>
      </c>
      <c r="B26" s="5">
        <v>0.78539999999999999</v>
      </c>
    </row>
    <row r="27" spans="1:2" x14ac:dyDescent="0.25">
      <c r="A27" s="1" t="s">
        <v>12</v>
      </c>
      <c r="B27" s="5">
        <v>0.78649999999999998</v>
      </c>
    </row>
    <row r="28" spans="1:2" x14ac:dyDescent="0.25">
      <c r="A28" s="1" t="s">
        <v>21</v>
      </c>
      <c r="B28" s="5">
        <v>0.79890000000000005</v>
      </c>
    </row>
    <row r="29" spans="1:2" x14ac:dyDescent="0.25">
      <c r="A29" s="1" t="s">
        <v>16</v>
      </c>
      <c r="B29" s="5">
        <v>0.80710000000000004</v>
      </c>
    </row>
    <row r="30" spans="1:2" x14ac:dyDescent="0.25">
      <c r="A30" s="1" t="s">
        <v>14</v>
      </c>
      <c r="B30" s="5">
        <v>0.80969999999999998</v>
      </c>
    </row>
    <row r="31" spans="1:2" x14ac:dyDescent="0.25">
      <c r="A31" s="1" t="s">
        <v>17</v>
      </c>
      <c r="B31" s="5">
        <v>0.81759999999999999</v>
      </c>
    </row>
    <row r="32" spans="1:2" x14ac:dyDescent="0.25">
      <c r="A32" s="1" t="s">
        <v>19</v>
      </c>
      <c r="B32" s="5">
        <v>0.81830000000000003</v>
      </c>
    </row>
    <row r="33" spans="1:2" x14ac:dyDescent="0.25">
      <c r="A33" s="1" t="s">
        <v>13</v>
      </c>
      <c r="B33" s="5">
        <v>0.81950000000000001</v>
      </c>
    </row>
    <row r="34" spans="1:2" x14ac:dyDescent="0.25">
      <c r="A34" s="1" t="s">
        <v>15</v>
      </c>
      <c r="B34" s="5">
        <v>0.82230000000000003</v>
      </c>
    </row>
    <row r="35" spans="1:2" x14ac:dyDescent="0.25">
      <c r="A35" s="1" t="s">
        <v>11</v>
      </c>
      <c r="B35" s="5">
        <v>0.82499999999999996</v>
      </c>
    </row>
    <row r="36" spans="1:2" x14ac:dyDescent="0.25">
      <c r="A36" s="1" t="s">
        <v>18</v>
      </c>
      <c r="B36" s="5">
        <v>0.83699999999999997</v>
      </c>
    </row>
    <row r="37" spans="1:2" x14ac:dyDescent="0.25">
      <c r="A37" s="1" t="s">
        <v>20</v>
      </c>
      <c r="B37" s="5">
        <v>0.85799999999999998</v>
      </c>
    </row>
    <row r="38" spans="1:2" x14ac:dyDescent="0.25">
      <c r="A38" s="8" t="s">
        <v>101</v>
      </c>
    </row>
  </sheetData>
  <sortState ref="A41:B52">
    <sortCondition ref="B3:B14"/>
  </sortState>
  <pageMargins left="0.75" right="0.75" top="1" bottom="1" header="0.5" footer="0.5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workbookViewId="0">
      <selection activeCell="E18" sqref="E18"/>
    </sheetView>
  </sheetViews>
  <sheetFormatPr baseColWidth="10" defaultRowHeight="15" x14ac:dyDescent="0.25"/>
  <cols>
    <col min="1" max="1" width="32.7109375" customWidth="1"/>
    <col min="2" max="6" width="14.140625" customWidth="1"/>
  </cols>
  <sheetData>
    <row r="1" spans="1:6" x14ac:dyDescent="0.25">
      <c r="A1" t="s">
        <v>195</v>
      </c>
    </row>
    <row r="2" spans="1:6" ht="22.5" customHeight="1" x14ac:dyDescent="0.25">
      <c r="A2" s="25" t="s">
        <v>8</v>
      </c>
      <c r="B2" s="173">
        <v>2015</v>
      </c>
      <c r="C2" s="173">
        <v>2016</v>
      </c>
      <c r="D2" s="173">
        <v>2017</v>
      </c>
      <c r="E2" s="173">
        <v>2018</v>
      </c>
      <c r="F2" s="173">
        <v>2019</v>
      </c>
    </row>
    <row r="3" spans="1:6" ht="26.25" customHeight="1" x14ac:dyDescent="0.25">
      <c r="A3" s="147" t="s">
        <v>218</v>
      </c>
      <c r="B3" s="148">
        <v>9.2763538235299965</v>
      </c>
      <c r="C3" s="148">
        <v>9.7613757588500025</v>
      </c>
      <c r="D3" s="148">
        <v>10.241346011250004</v>
      </c>
      <c r="E3" s="148">
        <v>10.811914452319998</v>
      </c>
      <c r="F3" s="148">
        <v>11.56581800467</v>
      </c>
    </row>
    <row r="4" spans="1:6" ht="26.25" customHeight="1" x14ac:dyDescent="0.25">
      <c r="A4" s="149" t="s">
        <v>219</v>
      </c>
      <c r="B4" s="150">
        <v>577.59276021999551</v>
      </c>
      <c r="C4" s="150">
        <v>485.02193532000541</v>
      </c>
      <c r="D4" s="150">
        <v>479.97025240000153</v>
      </c>
      <c r="E4" s="150">
        <v>570.56844106999392</v>
      </c>
      <c r="F4" s="150">
        <v>753.90355235000231</v>
      </c>
    </row>
    <row r="5" spans="1:6" ht="26.25" customHeight="1" x14ac:dyDescent="0.25">
      <c r="A5" s="149" t="s">
        <v>220</v>
      </c>
      <c r="B5" s="151">
        <v>6.6399428150313314E-2</v>
      </c>
      <c r="C5" s="151">
        <v>5.2285838223389003E-2</v>
      </c>
      <c r="D5" s="151">
        <v>4.917034896078494E-2</v>
      </c>
      <c r="E5" s="151">
        <v>5.5712251147772077E-2</v>
      </c>
      <c r="F5" s="151">
        <v>6.972896018320153E-2</v>
      </c>
    </row>
    <row r="6" spans="1:6" ht="45" x14ac:dyDescent="0.25">
      <c r="A6" s="147" t="s">
        <v>221</v>
      </c>
      <c r="B6" s="152">
        <v>640</v>
      </c>
      <c r="C6" s="152">
        <v>444</v>
      </c>
      <c r="D6" s="152">
        <v>510</v>
      </c>
      <c r="E6" s="152">
        <v>502</v>
      </c>
      <c r="F6" s="152">
        <v>389</v>
      </c>
    </row>
  </sheetData>
  <pageMargins left="0.7" right="0.7" top="0.75" bottom="0.75" header="0.3" footer="0.3"/>
  <pageSetup paperSize="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workbookViewId="0">
      <selection activeCell="D20" sqref="D20"/>
    </sheetView>
  </sheetViews>
  <sheetFormatPr baseColWidth="10" defaultRowHeight="15" x14ac:dyDescent="0.25"/>
  <cols>
    <col min="1" max="1" width="30.85546875" customWidth="1"/>
  </cols>
  <sheetData>
    <row r="1" spans="1:6" x14ac:dyDescent="0.25">
      <c r="A1" t="s">
        <v>235</v>
      </c>
    </row>
    <row r="2" spans="1:6" ht="21" customHeight="1" x14ac:dyDescent="0.25">
      <c r="A2" s="153" t="s">
        <v>8</v>
      </c>
      <c r="B2" s="154">
        <v>2015</v>
      </c>
      <c r="C2" s="154">
        <v>2016</v>
      </c>
      <c r="D2" s="154">
        <v>2017</v>
      </c>
      <c r="E2" s="154">
        <v>2018</v>
      </c>
      <c r="F2" s="154">
        <v>2019</v>
      </c>
    </row>
    <row r="3" spans="1:6" ht="21" customHeight="1" x14ac:dyDescent="0.25">
      <c r="A3" s="149" t="s">
        <v>222</v>
      </c>
      <c r="B3" s="155">
        <v>529266936.95999998</v>
      </c>
      <c r="C3" s="155">
        <v>532921221.32999998</v>
      </c>
      <c r="D3" s="155">
        <v>530013272.22000003</v>
      </c>
      <c r="E3" s="155">
        <v>523192007.75000006</v>
      </c>
      <c r="F3" s="155">
        <v>525788151.75999999</v>
      </c>
    </row>
    <row r="4" spans="1:6" ht="31.5" customHeight="1" x14ac:dyDescent="0.25">
      <c r="A4" s="156" t="s">
        <v>223</v>
      </c>
      <c r="B4" s="157">
        <v>5.7055492602867783E-2</v>
      </c>
      <c r="C4" s="157">
        <v>5.4594888517311209E-2</v>
      </c>
      <c r="D4" s="157">
        <v>5.1752305960348022E-2</v>
      </c>
      <c r="E4" s="157">
        <v>4.8390320701967318E-2</v>
      </c>
      <c r="F4" s="157">
        <v>4.5460524413206166E-2</v>
      </c>
    </row>
    <row r="5" spans="1:6" ht="22.5" customHeight="1" x14ac:dyDescent="0.25">
      <c r="A5" s="156" t="s">
        <v>224</v>
      </c>
      <c r="B5" s="158">
        <v>996620.15</v>
      </c>
      <c r="C5" s="158">
        <v>993038.21000000008</v>
      </c>
      <c r="D5" s="158">
        <v>971606.8</v>
      </c>
      <c r="E5" s="158">
        <v>944436.83000000007</v>
      </c>
      <c r="F5" s="158">
        <v>901148.24</v>
      </c>
    </row>
    <row r="6" spans="1:6" ht="22.5" customHeight="1" x14ac:dyDescent="0.25">
      <c r="A6" s="149" t="s">
        <v>225</v>
      </c>
      <c r="B6" s="158">
        <v>34653.763959929289</v>
      </c>
      <c r="C6" s="158">
        <v>33913.785244368075</v>
      </c>
      <c r="D6" s="158">
        <v>32682.572129247088</v>
      </c>
      <c r="E6" s="158">
        <v>31298.875792653747</v>
      </c>
      <c r="F6" s="158">
        <v>30843.441764533349</v>
      </c>
    </row>
    <row r="7" spans="1:6" ht="22.5" customHeight="1" x14ac:dyDescent="0.25">
      <c r="A7" s="147" t="s">
        <v>226</v>
      </c>
      <c r="B7" s="158">
        <v>65.253725528710802</v>
      </c>
      <c r="C7" s="158">
        <v>63.194489627084131</v>
      </c>
      <c r="D7" s="158">
        <v>59.912856878584208</v>
      </c>
      <c r="E7" s="158">
        <v>56.49897284039244</v>
      </c>
      <c r="F7" s="158">
        <v>52.862570540271015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3"/>
  <dimension ref="A1:F9"/>
  <sheetViews>
    <sheetView workbookViewId="0">
      <selection activeCell="L46" sqref="L46"/>
    </sheetView>
  </sheetViews>
  <sheetFormatPr baseColWidth="10" defaultRowHeight="15" x14ac:dyDescent="0.25"/>
  <cols>
    <col min="1" max="1" width="12.42578125" customWidth="1"/>
    <col min="2" max="2" width="15.7109375" bestFit="1" customWidth="1"/>
    <col min="3" max="4" width="14.28515625" bestFit="1" customWidth="1"/>
    <col min="5" max="5" width="15.7109375" bestFit="1" customWidth="1"/>
    <col min="6" max="6" width="14.42578125" customWidth="1"/>
  </cols>
  <sheetData>
    <row r="1" spans="1:6" x14ac:dyDescent="0.25">
      <c r="A1" s="7" t="s">
        <v>203</v>
      </c>
    </row>
    <row r="2" spans="1:6" ht="32.25" customHeight="1" x14ac:dyDescent="0.25">
      <c r="A2" s="25" t="s">
        <v>107</v>
      </c>
      <c r="B2" s="25" t="s">
        <v>0</v>
      </c>
      <c r="C2" s="25" t="s">
        <v>1</v>
      </c>
      <c r="D2" s="25" t="s">
        <v>2</v>
      </c>
      <c r="E2" s="25" t="s">
        <v>55</v>
      </c>
      <c r="F2" s="67" t="s">
        <v>54</v>
      </c>
    </row>
    <row r="3" spans="1:6" x14ac:dyDescent="0.25">
      <c r="A3" s="1" t="s">
        <v>53</v>
      </c>
      <c r="B3" s="4">
        <v>1048817331.75999</v>
      </c>
      <c r="C3" s="4">
        <v>131927981.989999</v>
      </c>
      <c r="D3" s="4">
        <v>242194469.28999999</v>
      </c>
      <c r="E3" s="4">
        <v>1422939783.04</v>
      </c>
      <c r="F3" s="26">
        <v>0.80589999999999995</v>
      </c>
    </row>
    <row r="4" spans="1:6" x14ac:dyDescent="0.25">
      <c r="A4" s="1" t="s">
        <v>52</v>
      </c>
      <c r="B4" s="4">
        <v>83798073.310000002</v>
      </c>
      <c r="C4" s="4">
        <v>10511039.26</v>
      </c>
      <c r="D4" s="4">
        <v>16578834.6</v>
      </c>
      <c r="E4" s="4">
        <v>110887947.17</v>
      </c>
      <c r="F4" s="26">
        <v>6.2799999999999995E-2</v>
      </c>
    </row>
    <row r="5" spans="1:6" x14ac:dyDescent="0.25">
      <c r="A5" s="1" t="s">
        <v>51</v>
      </c>
      <c r="B5" s="4">
        <v>69635112.3699999</v>
      </c>
      <c r="C5" s="4">
        <v>4872732.58</v>
      </c>
      <c r="D5" s="4">
        <v>24983810.170000002</v>
      </c>
      <c r="E5" s="4">
        <v>99491655.120000005</v>
      </c>
      <c r="F5" s="26">
        <v>5.6300000000000003E-2</v>
      </c>
    </row>
    <row r="6" spans="1:6" x14ac:dyDescent="0.25">
      <c r="A6" s="1" t="s">
        <v>50</v>
      </c>
      <c r="B6" s="4">
        <v>64117076.030000001</v>
      </c>
      <c r="C6" s="4">
        <v>3656358.7899999898</v>
      </c>
      <c r="D6" s="4">
        <v>21468093.679999899</v>
      </c>
      <c r="E6" s="4">
        <v>89241528.499999896</v>
      </c>
      <c r="F6" s="26">
        <v>5.0500000000000003E-2</v>
      </c>
    </row>
    <row r="7" spans="1:6" x14ac:dyDescent="0.25">
      <c r="A7" s="1" t="s">
        <v>49</v>
      </c>
      <c r="B7" s="4">
        <v>36817353.119999997</v>
      </c>
      <c r="C7" s="4">
        <v>1502966.96</v>
      </c>
      <c r="D7" s="4">
        <v>4803832.23999999</v>
      </c>
      <c r="E7" s="4">
        <v>43124152.32</v>
      </c>
      <c r="F7" s="26">
        <v>2.4400000000000002E-2</v>
      </c>
    </row>
    <row r="8" spans="1:6" x14ac:dyDescent="0.25">
      <c r="A8" s="25" t="s">
        <v>196</v>
      </c>
      <c r="B8" s="27">
        <v>1303184946.5899897</v>
      </c>
      <c r="C8" s="27">
        <v>152471079.579999</v>
      </c>
      <c r="D8" s="27">
        <v>310029039.9799999</v>
      </c>
      <c r="E8" s="27">
        <v>1765685066.1499999</v>
      </c>
      <c r="F8" s="140">
        <v>1</v>
      </c>
    </row>
    <row r="9" spans="1:6" x14ac:dyDescent="0.25">
      <c r="A9" s="8" t="s">
        <v>97</v>
      </c>
    </row>
  </sheetData>
  <pageMargins left="0.75" right="0.75" top="1" bottom="1" header="0.5" footer="0.5"/>
  <pageSetup paperSize="9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5"/>
  <dimension ref="A1:F16"/>
  <sheetViews>
    <sheetView workbookViewId="0">
      <selection activeCell="C23" sqref="C23"/>
    </sheetView>
  </sheetViews>
  <sheetFormatPr baseColWidth="10" defaultRowHeight="15" x14ac:dyDescent="0.25"/>
  <cols>
    <col min="1" max="1" width="27.7109375" customWidth="1"/>
    <col min="2" max="2" width="18.7109375" bestFit="1" customWidth="1"/>
    <col min="3" max="3" width="12" customWidth="1"/>
    <col min="4" max="6" width="13.140625" bestFit="1" customWidth="1"/>
    <col min="7" max="7" width="12" customWidth="1"/>
  </cols>
  <sheetData>
    <row r="1" spans="1:6" x14ac:dyDescent="0.25">
      <c r="A1" s="117" t="s">
        <v>109</v>
      </c>
    </row>
    <row r="2" spans="1:6" x14ac:dyDescent="0.25">
      <c r="A2" s="25" t="s">
        <v>26</v>
      </c>
      <c r="B2" s="25">
        <v>2015</v>
      </c>
      <c r="C2" s="25">
        <v>2016</v>
      </c>
      <c r="D2" s="25">
        <v>2017</v>
      </c>
      <c r="E2" s="25">
        <v>2018</v>
      </c>
      <c r="F2" s="25">
        <v>2019</v>
      </c>
    </row>
    <row r="3" spans="1:6" x14ac:dyDescent="0.25">
      <c r="A3" s="1" t="s">
        <v>13</v>
      </c>
      <c r="B3" s="4">
        <v>49263686.277759999</v>
      </c>
      <c r="C3" s="4">
        <v>54894337.569498003</v>
      </c>
      <c r="D3" s="4">
        <v>53507444.104265399</v>
      </c>
      <c r="E3" s="4">
        <v>49472823.689520203</v>
      </c>
      <c r="F3" s="4">
        <v>54870986.229999997</v>
      </c>
    </row>
    <row r="4" spans="1:6" x14ac:dyDescent="0.25">
      <c r="A4" s="1" t="s">
        <v>10</v>
      </c>
      <c r="B4" s="4">
        <v>26284332.853560001</v>
      </c>
      <c r="C4" s="4">
        <v>26697874.009536602</v>
      </c>
      <c r="D4" s="4">
        <v>25941354.159127899</v>
      </c>
      <c r="E4" s="4">
        <v>26525751.944058999</v>
      </c>
      <c r="F4" s="4">
        <v>27750920.189999901</v>
      </c>
    </row>
    <row r="5" spans="1:6" x14ac:dyDescent="0.25">
      <c r="A5" s="1" t="s">
        <v>16</v>
      </c>
      <c r="B5" s="4">
        <v>60292111.392919898</v>
      </c>
      <c r="C5" s="4">
        <v>60972577.103706501</v>
      </c>
      <c r="D5" s="4">
        <v>61478144.635526001</v>
      </c>
      <c r="E5" s="4">
        <v>60801440.123025797</v>
      </c>
      <c r="F5" s="4">
        <v>62528847.949999899</v>
      </c>
    </row>
    <row r="6" spans="1:6" x14ac:dyDescent="0.25">
      <c r="A6" s="1" t="s">
        <v>11</v>
      </c>
      <c r="B6" s="4">
        <v>40699371.148439899</v>
      </c>
      <c r="C6" s="4">
        <v>36736365.282046303</v>
      </c>
      <c r="D6" s="4">
        <v>39329931.560530797</v>
      </c>
      <c r="E6" s="4">
        <v>40121154.457047902</v>
      </c>
      <c r="F6" s="4">
        <v>42803157.710000001</v>
      </c>
    </row>
    <row r="7" spans="1:6" x14ac:dyDescent="0.25">
      <c r="A7" s="1" t="s">
        <v>14</v>
      </c>
      <c r="B7" s="4">
        <v>55623821.539999999</v>
      </c>
      <c r="C7" s="4">
        <v>56459331.656138897</v>
      </c>
      <c r="D7" s="4">
        <v>53258934.323563904</v>
      </c>
      <c r="E7" s="4">
        <v>47313740.433173403</v>
      </c>
      <c r="F7" s="4">
        <v>46809084.520000003</v>
      </c>
    </row>
    <row r="8" spans="1:6" x14ac:dyDescent="0.25">
      <c r="A8" s="1" t="s">
        <v>21</v>
      </c>
      <c r="B8" s="4">
        <v>247944264.17467901</v>
      </c>
      <c r="C8" s="4">
        <v>230505620.46922699</v>
      </c>
      <c r="D8" s="4">
        <v>253121857.81854001</v>
      </c>
      <c r="E8" s="4">
        <v>251236067.18328401</v>
      </c>
      <c r="F8" s="4">
        <v>256150002.38</v>
      </c>
    </row>
    <row r="9" spans="1:6" x14ac:dyDescent="0.25">
      <c r="A9" s="1" t="s">
        <v>20</v>
      </c>
      <c r="B9" s="4">
        <v>39831941.936639898</v>
      </c>
      <c r="C9" s="4">
        <v>64562017.936486401</v>
      </c>
      <c r="D9" s="4">
        <v>69517183.403563902</v>
      </c>
      <c r="E9" s="4">
        <v>68597411.887416899</v>
      </c>
      <c r="F9" s="4">
        <v>70697114.259999901</v>
      </c>
    </row>
    <row r="10" spans="1:6" x14ac:dyDescent="0.25">
      <c r="A10" s="1" t="s">
        <v>17</v>
      </c>
      <c r="B10" s="4">
        <v>114139174.647239</v>
      </c>
      <c r="C10" s="4">
        <v>113321920.008532</v>
      </c>
      <c r="D10" s="4">
        <v>115367206.09979101</v>
      </c>
      <c r="E10" s="4">
        <v>124111823.987859</v>
      </c>
      <c r="F10" s="4">
        <v>127487908.43000001</v>
      </c>
    </row>
    <row r="11" spans="1:6" x14ac:dyDescent="0.25">
      <c r="A11" s="1" t="s">
        <v>12</v>
      </c>
      <c r="B11" s="4">
        <v>24755300.0555599</v>
      </c>
      <c r="C11" s="4">
        <v>32595120.342702702</v>
      </c>
      <c r="D11" s="4">
        <v>39087805.981307998</v>
      </c>
      <c r="E11" s="4">
        <v>42631884.256014697</v>
      </c>
      <c r="F11" s="4">
        <v>48274432.100000001</v>
      </c>
    </row>
    <row r="12" spans="1:6" x14ac:dyDescent="0.25">
      <c r="A12" s="1" t="s">
        <v>15</v>
      </c>
      <c r="B12" s="4">
        <v>70694005.731159896</v>
      </c>
      <c r="C12" s="4">
        <v>72248713.392084897</v>
      </c>
      <c r="D12" s="4">
        <v>72485137.286748797</v>
      </c>
      <c r="E12" s="4">
        <v>70182385.270848602</v>
      </c>
      <c r="F12" s="4">
        <v>77934429.059999898</v>
      </c>
    </row>
    <row r="13" spans="1:6" x14ac:dyDescent="0.25">
      <c r="A13" s="1" t="s">
        <v>18</v>
      </c>
      <c r="B13" s="4">
        <v>90216788.462239996</v>
      </c>
      <c r="C13" s="4">
        <v>91955622.375636995</v>
      </c>
      <c r="D13" s="4">
        <v>96870010.728379101</v>
      </c>
      <c r="E13" s="4">
        <v>94656965.891143903</v>
      </c>
      <c r="F13" s="4">
        <v>97186254.420000002</v>
      </c>
    </row>
    <row r="14" spans="1:6" x14ac:dyDescent="0.25">
      <c r="A14" s="1" t="s">
        <v>19</v>
      </c>
      <c r="B14" s="4">
        <v>125231113.67964</v>
      </c>
      <c r="C14" s="4">
        <v>122985628.184826</v>
      </c>
      <c r="D14" s="4">
        <v>127239327.818616</v>
      </c>
      <c r="E14" s="4">
        <v>129770066.793874</v>
      </c>
      <c r="F14" s="4">
        <v>136324194.50999999</v>
      </c>
    </row>
    <row r="15" spans="1:6" x14ac:dyDescent="0.25">
      <c r="A15" s="25" t="s">
        <v>55</v>
      </c>
      <c r="B15" s="27">
        <v>944975911.89983749</v>
      </c>
      <c r="C15" s="27">
        <v>963935128.33042252</v>
      </c>
      <c r="D15" s="27">
        <v>1007204337.9199609</v>
      </c>
      <c r="E15" s="27">
        <v>1005421515.9172674</v>
      </c>
      <c r="F15" s="27">
        <v>1048817331.7599995</v>
      </c>
    </row>
    <row r="16" spans="1:6" x14ac:dyDescent="0.25">
      <c r="A16" s="8" t="s">
        <v>97</v>
      </c>
    </row>
  </sheetData>
  <pageMargins left="0.75" right="0.75" top="1" bottom="1" header="0.5" footer="0.5"/>
  <pageSetup paperSize="9" orientation="portrait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7"/>
  <dimension ref="A1:F12"/>
  <sheetViews>
    <sheetView workbookViewId="0">
      <selection activeCell="G27" sqref="G27"/>
    </sheetView>
  </sheetViews>
  <sheetFormatPr baseColWidth="10" defaultRowHeight="15" x14ac:dyDescent="0.25"/>
  <cols>
    <col min="1" max="1" width="24.5703125" bestFit="1" customWidth="1"/>
    <col min="2" max="5" width="14.28515625" bestFit="1" customWidth="1"/>
    <col min="6" max="6" width="23.42578125" bestFit="1" customWidth="1"/>
  </cols>
  <sheetData>
    <row r="1" spans="1:6" x14ac:dyDescent="0.25">
      <c r="A1" s="117" t="s">
        <v>204</v>
      </c>
    </row>
    <row r="2" spans="1:6" x14ac:dyDescent="0.25">
      <c r="A2" s="25" t="s">
        <v>110</v>
      </c>
      <c r="B2" s="25" t="s">
        <v>0</v>
      </c>
      <c r="C2" s="25" t="s">
        <v>1</v>
      </c>
      <c r="D2" s="25" t="s">
        <v>2</v>
      </c>
      <c r="E2" s="25" t="s">
        <v>55</v>
      </c>
      <c r="F2" s="25" t="s">
        <v>54</v>
      </c>
    </row>
    <row r="3" spans="1:6" x14ac:dyDescent="0.25">
      <c r="A3" s="1" t="s">
        <v>62</v>
      </c>
      <c r="B3" s="4">
        <v>309395014.89999902</v>
      </c>
      <c r="C3" s="4">
        <v>120235882.17999899</v>
      </c>
      <c r="D3" s="4">
        <v>543924204.15999997</v>
      </c>
      <c r="E3" s="4">
        <v>973555101.24000001</v>
      </c>
      <c r="F3" s="6">
        <v>0.44500000000000001</v>
      </c>
    </row>
    <row r="4" spans="1:6" x14ac:dyDescent="0.25">
      <c r="A4" s="1" t="s">
        <v>61</v>
      </c>
      <c r="B4" s="4">
        <v>379644990.55000001</v>
      </c>
      <c r="C4" s="4">
        <v>37535642.4099999</v>
      </c>
      <c r="D4" s="4">
        <v>230652541.44999999</v>
      </c>
      <c r="E4" s="4">
        <v>647833174.40999997</v>
      </c>
      <c r="F4" s="6">
        <v>0.29609999999999997</v>
      </c>
    </row>
    <row r="5" spans="1:6" x14ac:dyDescent="0.25">
      <c r="A5" s="1" t="s">
        <v>50</v>
      </c>
      <c r="B5" s="4">
        <v>44130765.599999897</v>
      </c>
      <c r="C5" s="4">
        <v>5981277.0899999999</v>
      </c>
      <c r="D5" s="4">
        <v>215397012.63999999</v>
      </c>
      <c r="E5" s="4">
        <v>265509055.33000001</v>
      </c>
      <c r="F5" s="6">
        <v>0.12139999999999999</v>
      </c>
    </row>
    <row r="6" spans="1:6" x14ac:dyDescent="0.25">
      <c r="A6" s="1" t="s">
        <v>60</v>
      </c>
      <c r="B6" s="4">
        <v>145531132.41</v>
      </c>
      <c r="C6" s="4">
        <v>14896666.439999999</v>
      </c>
      <c r="D6" s="4">
        <v>45774403.890000001</v>
      </c>
      <c r="E6" s="4">
        <v>206202202.74000001</v>
      </c>
      <c r="F6" s="6">
        <v>9.4299999999999995E-2</v>
      </c>
    </row>
    <row r="7" spans="1:6" x14ac:dyDescent="0.25">
      <c r="A7" s="1" t="s">
        <v>59</v>
      </c>
      <c r="B7" s="4">
        <v>69732979.7299999</v>
      </c>
      <c r="C7" s="4">
        <v>6913560.4699999997</v>
      </c>
      <c r="D7" s="4">
        <v>11897010.33</v>
      </c>
      <c r="E7" s="4">
        <v>88543550.529999897</v>
      </c>
      <c r="F7" s="6">
        <v>4.0500000000000001E-2</v>
      </c>
    </row>
    <row r="8" spans="1:6" x14ac:dyDescent="0.25">
      <c r="A8" s="1" t="s">
        <v>58</v>
      </c>
      <c r="B8" s="4">
        <v>36842931.869999997</v>
      </c>
      <c r="C8" s="4">
        <v>3053535.9499999899</v>
      </c>
      <c r="D8" s="4">
        <v>6669756.9799999902</v>
      </c>
      <c r="E8" s="4">
        <v>46566224.799999997</v>
      </c>
      <c r="F8" s="6">
        <v>2.1299999999999999E-2</v>
      </c>
    </row>
    <row r="9" spans="1:6" x14ac:dyDescent="0.25">
      <c r="A9" s="1" t="s">
        <v>57</v>
      </c>
      <c r="B9" s="4">
        <v>2132508.81</v>
      </c>
      <c r="C9" s="4">
        <v>2207903.8899999899</v>
      </c>
      <c r="D9" s="4">
        <v>3157452.1099999901</v>
      </c>
      <c r="E9" s="4">
        <v>7497864.8099999996</v>
      </c>
      <c r="F9" s="6">
        <v>3.3999999999999998E-3</v>
      </c>
    </row>
    <row r="10" spans="1:6" x14ac:dyDescent="0.25">
      <c r="A10" s="1" t="s">
        <v>56</v>
      </c>
      <c r="B10" s="4">
        <v>-20531968.379999898</v>
      </c>
      <c r="C10" s="4">
        <v>-9119549.0599999893</v>
      </c>
      <c r="D10" s="4">
        <v>-18518542.010000002</v>
      </c>
      <c r="E10" s="4">
        <v>-48170059.449999899</v>
      </c>
      <c r="F10" s="6">
        <v>-2.1999999999999999E-2</v>
      </c>
    </row>
    <row r="11" spans="1:6" x14ac:dyDescent="0.25">
      <c r="A11" s="14" t="s">
        <v>95</v>
      </c>
      <c r="B11" s="27">
        <f>SUM(B3:B10)</f>
        <v>966878355.48999894</v>
      </c>
      <c r="C11" s="27">
        <f t="shared" ref="C11:E11" si="0">SUM(C3:C10)</f>
        <v>181704919.36999887</v>
      </c>
      <c r="D11" s="27">
        <f t="shared" si="0"/>
        <v>1038953839.55</v>
      </c>
      <c r="E11" s="27">
        <f t="shared" si="0"/>
        <v>2187537114.4100003</v>
      </c>
      <c r="F11" s="141">
        <v>1</v>
      </c>
    </row>
    <row r="12" spans="1:6" x14ac:dyDescent="0.25">
      <c r="A12" s="8" t="s">
        <v>97</v>
      </c>
    </row>
  </sheetData>
  <pageMargins left="0.75" right="0.75" top="1" bottom="1" header="0.5" footer="0.5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C15"/>
  <sheetViews>
    <sheetView workbookViewId="0">
      <selection activeCell="J37" sqref="J37"/>
    </sheetView>
  </sheetViews>
  <sheetFormatPr baseColWidth="10" defaultRowHeight="15" x14ac:dyDescent="0.25"/>
  <cols>
    <col min="1" max="1" width="24.7109375" bestFit="1" customWidth="1"/>
    <col min="2" max="2" width="18.7109375" customWidth="1"/>
    <col min="3" max="4" width="12" bestFit="1" customWidth="1"/>
  </cols>
  <sheetData>
    <row r="1" spans="1:3" x14ac:dyDescent="0.25">
      <c r="A1" s="7" t="s">
        <v>183</v>
      </c>
    </row>
    <row r="2" spans="1:3" x14ac:dyDescent="0.25">
      <c r="A2" s="25" t="s">
        <v>0</v>
      </c>
      <c r="B2" s="25">
        <v>2018</v>
      </c>
      <c r="C2" s="25">
        <v>2019</v>
      </c>
    </row>
    <row r="3" spans="1:3" x14ac:dyDescent="0.25">
      <c r="A3" s="1" t="s">
        <v>13</v>
      </c>
      <c r="B3" s="4">
        <v>20170.137734333599</v>
      </c>
      <c r="C3" s="4">
        <v>18337.3134071069</v>
      </c>
    </row>
    <row r="4" spans="1:3" x14ac:dyDescent="0.25">
      <c r="A4" s="1" t="s">
        <v>10</v>
      </c>
      <c r="B4" s="4">
        <v>34306.631483497396</v>
      </c>
      <c r="C4" s="4">
        <v>24695.736493271699</v>
      </c>
    </row>
    <row r="5" spans="1:3" x14ac:dyDescent="0.25">
      <c r="A5" s="1" t="s">
        <v>16</v>
      </c>
      <c r="B5" s="4">
        <v>25295.4056160664</v>
      </c>
      <c r="C5" s="4">
        <v>22449.449350893901</v>
      </c>
    </row>
    <row r="6" spans="1:3" x14ac:dyDescent="0.25">
      <c r="A6" s="1" t="s">
        <v>11</v>
      </c>
      <c r="B6" s="4">
        <v>21584.9028909345</v>
      </c>
      <c r="C6" s="4">
        <v>20269.0184091138</v>
      </c>
    </row>
    <row r="7" spans="1:3" x14ac:dyDescent="0.25">
      <c r="A7" s="1" t="s">
        <v>14</v>
      </c>
      <c r="B7" s="4">
        <v>23641.454990025399</v>
      </c>
      <c r="C7" s="4">
        <v>29067.273180045799</v>
      </c>
    </row>
    <row r="8" spans="1:3" x14ac:dyDescent="0.25">
      <c r="A8" s="1" t="s">
        <v>21</v>
      </c>
      <c r="B8" s="4">
        <v>26650.815605905798</v>
      </c>
      <c r="C8" s="4">
        <v>25786.161161964101</v>
      </c>
    </row>
    <row r="9" spans="1:3" x14ac:dyDescent="0.25">
      <c r="A9" s="1" t="s">
        <v>20</v>
      </c>
      <c r="B9" s="4">
        <v>19861.049541672601</v>
      </c>
      <c r="C9" s="4">
        <v>17804.562890567999</v>
      </c>
    </row>
    <row r="10" spans="1:3" x14ac:dyDescent="0.25">
      <c r="A10" s="1" t="s">
        <v>17</v>
      </c>
      <c r="B10" s="4">
        <v>21099.021483423399</v>
      </c>
      <c r="C10" s="4">
        <v>19508.525887396401</v>
      </c>
    </row>
    <row r="11" spans="1:3" x14ac:dyDescent="0.25">
      <c r="A11" s="1" t="s">
        <v>12</v>
      </c>
      <c r="B11" s="4">
        <v>31076.051478397902</v>
      </c>
      <c r="C11" s="4">
        <v>30706.674447973299</v>
      </c>
    </row>
    <row r="12" spans="1:3" x14ac:dyDescent="0.25">
      <c r="A12" s="1" t="s">
        <v>15</v>
      </c>
      <c r="B12" s="4">
        <v>21938.387066300402</v>
      </c>
      <c r="C12" s="4">
        <v>19874.585987447001</v>
      </c>
    </row>
    <row r="13" spans="1:3" x14ac:dyDescent="0.25">
      <c r="A13" s="1" t="s">
        <v>18</v>
      </c>
      <c r="B13" s="4">
        <v>19609.4227797114</v>
      </c>
      <c r="C13" s="4">
        <v>17919.308015680999</v>
      </c>
    </row>
    <row r="14" spans="1:3" x14ac:dyDescent="0.25">
      <c r="A14" s="1" t="s">
        <v>19</v>
      </c>
      <c r="B14" s="4">
        <v>27076.992614657502</v>
      </c>
      <c r="C14" s="4">
        <v>22558.191437842401</v>
      </c>
    </row>
    <row r="15" spans="1:3" x14ac:dyDescent="0.25">
      <c r="A15" s="8" t="s">
        <v>97</v>
      </c>
    </row>
  </sheetData>
  <pageMargins left="0.75" right="0.75" top="1" bottom="1" header="0.5" footer="0.5"/>
  <pageSetup paperSize="9" orientation="portrait" verticalDpi="0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9"/>
  <dimension ref="A1:F10"/>
  <sheetViews>
    <sheetView workbookViewId="0">
      <selection activeCell="F23" sqref="F23"/>
    </sheetView>
  </sheetViews>
  <sheetFormatPr baseColWidth="10" defaultRowHeight="15" x14ac:dyDescent="0.25"/>
  <cols>
    <col min="1" max="1" width="20.7109375" bestFit="1" customWidth="1"/>
    <col min="2" max="2" width="14.28515625" bestFit="1" customWidth="1"/>
    <col min="3" max="3" width="13.28515625" bestFit="1" customWidth="1"/>
    <col min="4" max="5" width="14.28515625" bestFit="1" customWidth="1"/>
    <col min="6" max="6" width="23.42578125" bestFit="1" customWidth="1"/>
  </cols>
  <sheetData>
    <row r="1" spans="1:6" x14ac:dyDescent="0.25">
      <c r="A1" s="117" t="s">
        <v>205</v>
      </c>
    </row>
    <row r="2" spans="1:6" x14ac:dyDescent="0.25">
      <c r="A2" s="25" t="s">
        <v>108</v>
      </c>
      <c r="B2" s="25" t="s">
        <v>0</v>
      </c>
      <c r="C2" s="25" t="s">
        <v>1</v>
      </c>
      <c r="D2" s="25" t="s">
        <v>2</v>
      </c>
      <c r="E2" s="25" t="s">
        <v>55</v>
      </c>
      <c r="F2" s="25" t="s">
        <v>54</v>
      </c>
    </row>
    <row r="3" spans="1:6" x14ac:dyDescent="0.25">
      <c r="A3" s="1" t="s">
        <v>71</v>
      </c>
      <c r="B3" s="4">
        <v>313756994.63</v>
      </c>
      <c r="C3" s="4">
        <v>37145308.219999902</v>
      </c>
      <c r="D3" s="4">
        <v>11900385.380000001</v>
      </c>
      <c r="E3" s="4">
        <v>362802688.22999901</v>
      </c>
      <c r="F3" s="26">
        <v>0.56000000000000005</v>
      </c>
    </row>
    <row r="4" spans="1:6" x14ac:dyDescent="0.25">
      <c r="A4" s="1" t="s">
        <v>70</v>
      </c>
      <c r="B4" s="4">
        <v>21310627.420000002</v>
      </c>
      <c r="C4" s="4"/>
      <c r="D4" s="4">
        <v>200779959.06</v>
      </c>
      <c r="E4" s="4">
        <v>222090586.47999999</v>
      </c>
      <c r="F4" s="26">
        <v>0.34279999999999999</v>
      </c>
    </row>
    <row r="5" spans="1:6" x14ac:dyDescent="0.25">
      <c r="A5" s="1" t="s">
        <v>69</v>
      </c>
      <c r="B5" s="4">
        <v>26569130.98</v>
      </c>
      <c r="C5" s="4"/>
      <c r="D5" s="4">
        <v>9833.6</v>
      </c>
      <c r="E5" s="4">
        <v>26578964.579999998</v>
      </c>
      <c r="F5" s="26">
        <v>4.1000000000000002E-2</v>
      </c>
    </row>
    <row r="6" spans="1:6" x14ac:dyDescent="0.25">
      <c r="A6" s="1" t="s">
        <v>68</v>
      </c>
      <c r="B6" s="4">
        <v>13249818.050000001</v>
      </c>
      <c r="C6" s="4">
        <v>171134.82</v>
      </c>
      <c r="D6" s="4">
        <v>12319137.2199999</v>
      </c>
      <c r="E6" s="4">
        <v>25740090.09</v>
      </c>
      <c r="F6" s="26">
        <v>3.9699999999999999E-2</v>
      </c>
    </row>
    <row r="7" spans="1:6" x14ac:dyDescent="0.25">
      <c r="A7" s="1" t="s">
        <v>50</v>
      </c>
      <c r="B7" s="4">
        <v>4756439.47</v>
      </c>
      <c r="C7" s="4">
        <v>219199.37</v>
      </c>
      <c r="D7" s="4">
        <v>5643226.1900000004</v>
      </c>
      <c r="E7" s="4">
        <v>10618865.029999999</v>
      </c>
      <c r="F7" s="26">
        <v>1.6400000000000001E-2</v>
      </c>
    </row>
    <row r="8" spans="1:6" x14ac:dyDescent="0.25">
      <c r="A8" s="1" t="s">
        <v>67</v>
      </c>
      <c r="B8" s="4">
        <v>1980</v>
      </c>
      <c r="C8" s="4"/>
      <c r="D8" s="4"/>
      <c r="E8" s="4">
        <v>1980</v>
      </c>
      <c r="F8" s="26">
        <v>0</v>
      </c>
    </row>
    <row r="9" spans="1:6" x14ac:dyDescent="0.25">
      <c r="A9" s="14" t="s">
        <v>95</v>
      </c>
      <c r="B9" s="15">
        <v>379644990.55000007</v>
      </c>
      <c r="C9" s="15">
        <v>37535642.4099999</v>
      </c>
      <c r="D9" s="15">
        <v>230652541.4499999</v>
      </c>
      <c r="E9" s="15">
        <v>647833174.40999901</v>
      </c>
      <c r="F9" s="28">
        <f t="shared" ref="F9" si="0">SUM(F3:F8)</f>
        <v>0.99990000000000001</v>
      </c>
    </row>
    <row r="10" spans="1:6" x14ac:dyDescent="0.25">
      <c r="A10" s="8" t="s">
        <v>97</v>
      </c>
    </row>
  </sheetData>
  <pageMargins left="0.75" right="0.75" top="1" bottom="1" header="0.5" footer="0.5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C9"/>
  <sheetViews>
    <sheetView workbookViewId="0">
      <selection activeCell="G39" sqref="G39"/>
    </sheetView>
  </sheetViews>
  <sheetFormatPr baseColWidth="10" defaultRowHeight="15" x14ac:dyDescent="0.25"/>
  <cols>
    <col min="2" max="2" width="18.42578125" customWidth="1"/>
    <col min="3" max="3" width="24.140625" bestFit="1" customWidth="1"/>
  </cols>
  <sheetData>
    <row r="1" spans="1:3" x14ac:dyDescent="0.25">
      <c r="A1" s="7" t="s">
        <v>184</v>
      </c>
    </row>
    <row r="2" spans="1:3" x14ac:dyDescent="0.25">
      <c r="A2" s="25" t="s">
        <v>8</v>
      </c>
      <c r="B2" s="25" t="s">
        <v>41</v>
      </c>
      <c r="C2" s="25" t="s">
        <v>40</v>
      </c>
    </row>
    <row r="3" spans="1:3" x14ac:dyDescent="0.25">
      <c r="A3" s="1">
        <v>2014</v>
      </c>
      <c r="B3" s="4">
        <v>190695950.55211401</v>
      </c>
      <c r="C3" s="4">
        <v>140898578.93360499</v>
      </c>
    </row>
    <row r="4" spans="1:3" x14ac:dyDescent="0.25">
      <c r="A4" s="1">
        <v>2015</v>
      </c>
      <c r="B4" s="4">
        <v>184507206.25763899</v>
      </c>
      <c r="C4" s="4">
        <v>134737669.804039</v>
      </c>
    </row>
    <row r="5" spans="1:3" x14ac:dyDescent="0.25">
      <c r="A5" s="1">
        <v>2016</v>
      </c>
      <c r="B5" s="4">
        <v>124604499.58428501</v>
      </c>
      <c r="C5" s="4">
        <v>130142436.362084</v>
      </c>
    </row>
    <row r="6" spans="1:3" x14ac:dyDescent="0.25">
      <c r="A6" s="1">
        <v>2017</v>
      </c>
      <c r="B6" s="4">
        <v>162004729.13611299</v>
      </c>
      <c r="C6" s="4">
        <v>134464124.97637901</v>
      </c>
    </row>
    <row r="7" spans="1:3" x14ac:dyDescent="0.25">
      <c r="A7" s="1">
        <v>2018</v>
      </c>
      <c r="B7" s="4">
        <v>157659014.524501</v>
      </c>
      <c r="C7" s="4">
        <v>141480400.30737999</v>
      </c>
    </row>
    <row r="8" spans="1:3" x14ac:dyDescent="0.25">
      <c r="A8" s="1">
        <v>2019</v>
      </c>
      <c r="B8" s="4">
        <v>170820849.329999</v>
      </c>
      <c r="C8" s="4">
        <v>142936145.30000001</v>
      </c>
    </row>
    <row r="9" spans="1:3" x14ac:dyDescent="0.25">
      <c r="A9" s="8" t="s">
        <v>97</v>
      </c>
    </row>
  </sheetData>
  <pageMargins left="0.75" right="0.75" top="1" bottom="1" header="0.5" footer="0.5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2"/>
  <dimension ref="A1:K9"/>
  <sheetViews>
    <sheetView zoomScale="112" zoomScaleNormal="112" workbookViewId="0"/>
  </sheetViews>
  <sheetFormatPr baseColWidth="10" defaultRowHeight="15" x14ac:dyDescent="0.25"/>
  <cols>
    <col min="1" max="1" width="24.140625" customWidth="1"/>
    <col min="2" max="2" width="18.5703125" customWidth="1"/>
    <col min="3" max="3" width="16.140625" customWidth="1"/>
    <col min="4" max="4" width="16" bestFit="1" customWidth="1"/>
    <col min="5" max="5" width="16.42578125" bestFit="1" customWidth="1"/>
    <col min="6" max="6" width="16" bestFit="1" customWidth="1"/>
    <col min="7" max="11" width="16.42578125" bestFit="1" customWidth="1"/>
    <col min="12" max="13" width="12" customWidth="1"/>
  </cols>
  <sheetData>
    <row r="1" spans="1:11" x14ac:dyDescent="0.25">
      <c r="A1" s="117" t="s">
        <v>190</v>
      </c>
      <c r="D1" s="138" t="s">
        <v>191</v>
      </c>
    </row>
    <row r="2" spans="1:11" x14ac:dyDescent="0.25">
      <c r="A2" s="25" t="s">
        <v>87</v>
      </c>
      <c r="B2" s="122">
        <v>2010</v>
      </c>
      <c r="C2" s="122">
        <v>2011</v>
      </c>
      <c r="D2" s="122">
        <v>2012</v>
      </c>
      <c r="E2" s="122">
        <v>2013</v>
      </c>
      <c r="F2" s="122">
        <v>2014</v>
      </c>
      <c r="G2" s="122">
        <v>2015</v>
      </c>
      <c r="H2" s="122">
        <v>2016</v>
      </c>
      <c r="I2" s="122">
        <v>2017</v>
      </c>
      <c r="J2" s="122">
        <v>2018</v>
      </c>
      <c r="K2" s="122">
        <v>2019</v>
      </c>
    </row>
    <row r="3" spans="1:11" x14ac:dyDescent="0.25">
      <c r="A3" s="1" t="s">
        <v>89</v>
      </c>
      <c r="B3" s="4">
        <v>51047628.939999998</v>
      </c>
      <c r="C3" s="4">
        <v>47969376.640000001</v>
      </c>
      <c r="D3" s="4">
        <v>82857727.74000001</v>
      </c>
      <c r="E3" s="4">
        <v>64000000</v>
      </c>
      <c r="F3" s="4">
        <v>65665754.909999989</v>
      </c>
      <c r="G3" s="4">
        <v>57981937.789999902</v>
      </c>
      <c r="H3" s="4">
        <v>94898717.8699999</v>
      </c>
      <c r="I3" s="4">
        <v>56587810.259999998</v>
      </c>
      <c r="J3" s="4">
        <v>103962585.689999</v>
      </c>
      <c r="K3" s="4">
        <v>63000000</v>
      </c>
    </row>
    <row r="4" spans="1:11" x14ac:dyDescent="0.25">
      <c r="A4" s="1" t="s">
        <v>90</v>
      </c>
      <c r="B4" s="4">
        <v>21751886.109999999</v>
      </c>
      <c r="C4" s="4">
        <v>21262478.850000001</v>
      </c>
      <c r="D4" s="4">
        <v>23430742.66</v>
      </c>
      <c r="E4" s="4">
        <v>15000000</v>
      </c>
      <c r="F4" s="4">
        <v>20953233.609999999</v>
      </c>
      <c r="G4" s="4">
        <v>18864115.5</v>
      </c>
      <c r="H4" s="4">
        <v>15418816.76</v>
      </c>
      <c r="I4" s="4">
        <v>22436423.300000001</v>
      </c>
      <c r="J4" s="4">
        <v>24542151.879999999</v>
      </c>
      <c r="K4" s="4">
        <v>15000000</v>
      </c>
    </row>
    <row r="5" spans="1:11" x14ac:dyDescent="0.25">
      <c r="A5" s="1" t="s">
        <v>91</v>
      </c>
      <c r="B5" s="4">
        <v>11279161769.950001</v>
      </c>
      <c r="C5" s="4">
        <v>11883000437.650002</v>
      </c>
      <c r="D5" s="4">
        <v>12331948683.890005</v>
      </c>
      <c r="E5" s="4">
        <v>13168000000</v>
      </c>
      <c r="F5" s="4">
        <v>13747637814.4</v>
      </c>
      <c r="G5" s="4">
        <v>14056766734.239901</v>
      </c>
      <c r="H5" s="4">
        <v>14972198942.67</v>
      </c>
      <c r="I5" s="4">
        <v>17277144908.569901</v>
      </c>
      <c r="J5" s="4">
        <v>18003700613.869999</v>
      </c>
      <c r="K5" s="4">
        <v>19243000000</v>
      </c>
    </row>
    <row r="6" spans="1:11" x14ac:dyDescent="0.25">
      <c r="A6" s="1" t="s">
        <v>92</v>
      </c>
      <c r="B6" s="4">
        <v>183610645.48000002</v>
      </c>
      <c r="C6" s="4">
        <v>175630001.85000002</v>
      </c>
      <c r="D6" s="4">
        <v>192191011.07000002</v>
      </c>
      <c r="E6" s="4">
        <v>223000000</v>
      </c>
      <c r="F6" s="4">
        <v>278204200.81999999</v>
      </c>
      <c r="G6" s="4">
        <v>343303547.01999998</v>
      </c>
      <c r="H6" s="4">
        <v>403853374.27999902</v>
      </c>
      <c r="I6" s="4">
        <v>268576866.02999997</v>
      </c>
      <c r="J6" s="4">
        <v>215102209.03</v>
      </c>
      <c r="K6" s="4">
        <v>183000000</v>
      </c>
    </row>
    <row r="7" spans="1:11" x14ac:dyDescent="0.25">
      <c r="A7" s="25" t="s">
        <v>55</v>
      </c>
      <c r="B7" s="27">
        <v>11535571930.48</v>
      </c>
      <c r="C7" s="27">
        <v>12127862294.990002</v>
      </c>
      <c r="D7" s="27">
        <v>12630428165.360004</v>
      </c>
      <c r="E7" s="27">
        <v>13470000000</v>
      </c>
      <c r="F7" s="27">
        <v>14112461003.74</v>
      </c>
      <c r="G7" s="27">
        <v>14476916334.5499</v>
      </c>
      <c r="H7" s="27">
        <v>15486369851.579998</v>
      </c>
      <c r="I7" s="27">
        <v>17624746008.159901</v>
      </c>
      <c r="J7" s="27">
        <v>18347307560.469997</v>
      </c>
      <c r="K7" s="27">
        <v>19504000000</v>
      </c>
    </row>
    <row r="8" spans="1:11" x14ac:dyDescent="0.25">
      <c r="A8" s="11" t="s">
        <v>98</v>
      </c>
    </row>
    <row r="9" spans="1:11" x14ac:dyDescent="0.25">
      <c r="A9" s="12" t="s">
        <v>97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D15"/>
  <sheetViews>
    <sheetView workbookViewId="0">
      <selection activeCell="P22" sqref="P22"/>
    </sheetView>
  </sheetViews>
  <sheetFormatPr baseColWidth="10" defaultRowHeight="15" x14ac:dyDescent="0.25"/>
  <cols>
    <col min="1" max="1" width="25.140625" customWidth="1"/>
    <col min="2" max="2" width="14.140625" customWidth="1"/>
  </cols>
  <sheetData>
    <row r="1" spans="1:4" x14ac:dyDescent="0.25">
      <c r="A1" s="7" t="s">
        <v>113</v>
      </c>
    </row>
    <row r="2" spans="1:4" ht="30.75" customHeight="1" x14ac:dyDescent="0.25">
      <c r="A2" s="67" t="s">
        <v>26</v>
      </c>
      <c r="B2" s="125" t="s">
        <v>42</v>
      </c>
      <c r="C2" s="67">
        <v>2018</v>
      </c>
      <c r="D2" s="67">
        <v>2019</v>
      </c>
    </row>
    <row r="3" spans="1:4" x14ac:dyDescent="0.25">
      <c r="A3" s="1" t="s">
        <v>17</v>
      </c>
      <c r="B3" s="3">
        <v>0.7</v>
      </c>
      <c r="C3" s="3">
        <v>0.40860000000000002</v>
      </c>
      <c r="D3" s="3">
        <v>0.70484636312833504</v>
      </c>
    </row>
    <row r="4" spans="1:4" x14ac:dyDescent="0.25">
      <c r="A4" s="1" t="s">
        <v>20</v>
      </c>
      <c r="B4" s="3">
        <v>0.9</v>
      </c>
      <c r="C4" s="3">
        <v>1.0572999999999999</v>
      </c>
      <c r="D4" s="3">
        <v>0.59392091422726201</v>
      </c>
    </row>
    <row r="5" spans="1:4" x14ac:dyDescent="0.25">
      <c r="A5" s="1" t="s">
        <v>18</v>
      </c>
      <c r="B5" s="3">
        <v>0.9</v>
      </c>
      <c r="C5" s="3">
        <v>0.48070000000000002</v>
      </c>
      <c r="D5" s="3">
        <v>0.64292324498747899</v>
      </c>
    </row>
    <row r="6" spans="1:4" x14ac:dyDescent="0.25">
      <c r="A6" s="1" t="s">
        <v>13</v>
      </c>
      <c r="B6" s="3">
        <v>0.9</v>
      </c>
      <c r="C6" s="3">
        <v>0.94850000000000001</v>
      </c>
      <c r="D6" s="3">
        <v>1.3653910517093699</v>
      </c>
    </row>
    <row r="7" spans="1:4" x14ac:dyDescent="0.25">
      <c r="A7" s="1" t="s">
        <v>14</v>
      </c>
      <c r="B7" s="3">
        <v>1</v>
      </c>
      <c r="C7" s="3">
        <v>1.2739</v>
      </c>
      <c r="D7" s="3">
        <v>1.80202350571088</v>
      </c>
    </row>
    <row r="8" spans="1:4" x14ac:dyDescent="0.25">
      <c r="A8" s="1" t="s">
        <v>19</v>
      </c>
      <c r="B8" s="3">
        <v>1.1000000000000001</v>
      </c>
      <c r="C8" s="3">
        <v>0.82740000000000002</v>
      </c>
      <c r="D8" s="3">
        <v>1.18288778631442</v>
      </c>
    </row>
    <row r="9" spans="1:4" x14ac:dyDescent="0.25">
      <c r="A9" s="1" t="s">
        <v>15</v>
      </c>
      <c r="B9" s="3">
        <v>1.2</v>
      </c>
      <c r="C9" s="3">
        <v>0.55579999999999996</v>
      </c>
      <c r="D9" s="3">
        <v>0.795736674847347</v>
      </c>
    </row>
    <row r="10" spans="1:4" x14ac:dyDescent="0.25">
      <c r="A10" s="1" t="s">
        <v>11</v>
      </c>
      <c r="B10" s="3">
        <v>1.3</v>
      </c>
      <c r="C10" s="3">
        <v>1.3825000000000001</v>
      </c>
      <c r="D10" s="3">
        <v>2.2827378036706798</v>
      </c>
    </row>
    <row r="11" spans="1:4" x14ac:dyDescent="0.25">
      <c r="A11" s="1" t="s">
        <v>16</v>
      </c>
      <c r="B11" s="3">
        <v>1.5</v>
      </c>
      <c r="C11" s="3">
        <v>1.7362</v>
      </c>
      <c r="D11" s="3">
        <v>1.2997564153193499</v>
      </c>
    </row>
    <row r="12" spans="1:4" x14ac:dyDescent="0.25">
      <c r="A12" s="1" t="s">
        <v>21</v>
      </c>
      <c r="B12" s="3">
        <v>1.7</v>
      </c>
      <c r="C12" s="3">
        <v>1.3577999999999999</v>
      </c>
      <c r="D12" s="3">
        <v>1.9028993771890801</v>
      </c>
    </row>
    <row r="13" spans="1:4" x14ac:dyDescent="0.25">
      <c r="A13" s="1" t="s">
        <v>12</v>
      </c>
      <c r="B13" s="3">
        <v>2</v>
      </c>
      <c r="C13" s="3">
        <v>2.3746999999999998</v>
      </c>
      <c r="D13" s="3">
        <v>2.1944827017901498</v>
      </c>
    </row>
    <row r="14" spans="1:4" x14ac:dyDescent="0.25">
      <c r="A14" s="1" t="s">
        <v>10</v>
      </c>
      <c r="B14" s="3">
        <v>2.8</v>
      </c>
      <c r="C14" s="3">
        <v>5.4604999999999997</v>
      </c>
      <c r="D14" s="3">
        <v>1.0750405398665399</v>
      </c>
    </row>
    <row r="15" spans="1:4" x14ac:dyDescent="0.25">
      <c r="A15" s="8" t="s">
        <v>97</v>
      </c>
    </row>
  </sheetData>
  <pageMargins left="0.75" right="0.75" top="1" bottom="1" header="0.5" footer="0.5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workbookViewId="0">
      <selection activeCell="A7" sqref="A7"/>
    </sheetView>
  </sheetViews>
  <sheetFormatPr baseColWidth="10" defaultRowHeight="15" x14ac:dyDescent="0.25"/>
  <cols>
    <col min="1" max="1" width="22.85546875" customWidth="1"/>
    <col min="3" max="3" width="17.42578125" customWidth="1"/>
    <col min="5" max="5" width="13.85546875" customWidth="1"/>
    <col min="6" max="7" width="21" customWidth="1"/>
  </cols>
  <sheetData>
    <row r="1" spans="1:7" x14ac:dyDescent="0.25">
      <c r="A1" t="s">
        <v>160</v>
      </c>
    </row>
    <row r="2" spans="1:7" x14ac:dyDescent="0.25">
      <c r="A2" s="25" t="s">
        <v>26</v>
      </c>
      <c r="B2" s="178" t="s">
        <v>0</v>
      </c>
      <c r="C2" s="178"/>
      <c r="D2" s="178" t="s">
        <v>161</v>
      </c>
      <c r="E2" s="178"/>
      <c r="F2" s="178" t="s">
        <v>162</v>
      </c>
      <c r="G2" s="178"/>
    </row>
    <row r="3" spans="1:7" x14ac:dyDescent="0.25">
      <c r="A3" s="25" t="s">
        <v>163</v>
      </c>
      <c r="B3" s="25" t="s">
        <v>164</v>
      </c>
      <c r="C3" s="25" t="s">
        <v>104</v>
      </c>
      <c r="D3" s="25" t="s">
        <v>164</v>
      </c>
      <c r="E3" s="25" t="s">
        <v>104</v>
      </c>
      <c r="F3" s="25" t="s">
        <v>164</v>
      </c>
      <c r="G3" s="25" t="s">
        <v>104</v>
      </c>
    </row>
    <row r="4" spans="1:7" x14ac:dyDescent="0.25">
      <c r="A4" s="1" t="s">
        <v>166</v>
      </c>
      <c r="B4" s="1">
        <v>1179</v>
      </c>
      <c r="C4" s="1">
        <v>6.1</v>
      </c>
      <c r="D4" s="1">
        <v>234</v>
      </c>
      <c r="E4" s="1">
        <v>5.8</v>
      </c>
      <c r="F4" s="1">
        <v>1413</v>
      </c>
      <c r="G4" s="1">
        <v>6.1</v>
      </c>
    </row>
    <row r="5" spans="1:7" x14ac:dyDescent="0.25">
      <c r="A5" s="1" t="s">
        <v>165</v>
      </c>
      <c r="B5" s="1">
        <v>832</v>
      </c>
      <c r="C5" s="1">
        <v>6.9</v>
      </c>
      <c r="D5" s="1">
        <v>188</v>
      </c>
      <c r="E5" s="1">
        <v>9.3000000000000007</v>
      </c>
      <c r="F5" s="1">
        <v>1020</v>
      </c>
      <c r="G5" s="1">
        <v>7.4</v>
      </c>
    </row>
    <row r="6" spans="1:7" x14ac:dyDescent="0.25">
      <c r="A6" s="1" t="s">
        <v>95</v>
      </c>
      <c r="B6" s="1">
        <v>2011</v>
      </c>
      <c r="C6" s="1">
        <v>6.5</v>
      </c>
      <c r="D6" s="1">
        <v>422</v>
      </c>
      <c r="E6" s="1">
        <v>7.3</v>
      </c>
      <c r="F6" s="1">
        <v>2433</v>
      </c>
      <c r="G6" s="1">
        <v>6.6</v>
      </c>
    </row>
    <row r="7" spans="1:7" x14ac:dyDescent="0.25">
      <c r="A7" s="12" t="s">
        <v>193</v>
      </c>
    </row>
  </sheetData>
  <mergeCells count="3">
    <mergeCell ref="B2:C2"/>
    <mergeCell ref="D2:E2"/>
    <mergeCell ref="F2:G2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workbookViewId="0">
      <selection activeCell="L34" sqref="L34"/>
    </sheetView>
  </sheetViews>
  <sheetFormatPr baseColWidth="10" defaultRowHeight="15" x14ac:dyDescent="0.25"/>
  <cols>
    <col min="1" max="1" width="17.28515625" customWidth="1"/>
    <col min="2" max="2" width="14.85546875" customWidth="1"/>
    <col min="3" max="3" width="14.28515625" customWidth="1"/>
    <col min="4" max="4" width="22.140625" customWidth="1"/>
  </cols>
  <sheetData>
    <row r="1" spans="1:4" x14ac:dyDescent="0.25">
      <c r="A1" s="7" t="s">
        <v>206</v>
      </c>
    </row>
    <row r="2" spans="1:4" x14ac:dyDescent="0.25">
      <c r="A2" s="25" t="s">
        <v>0</v>
      </c>
      <c r="B2" s="25" t="s">
        <v>167</v>
      </c>
      <c r="C2" s="25" t="s">
        <v>168</v>
      </c>
      <c r="D2" s="25" t="s">
        <v>165</v>
      </c>
    </row>
    <row r="3" spans="1:4" x14ac:dyDescent="0.25">
      <c r="A3" s="1" t="s">
        <v>12</v>
      </c>
      <c r="B3" s="131">
        <v>166748</v>
      </c>
      <c r="C3" s="1">
        <v>38</v>
      </c>
      <c r="D3" s="1">
        <v>15</v>
      </c>
    </row>
    <row r="4" spans="1:4" x14ac:dyDescent="0.25">
      <c r="A4" s="1" t="s">
        <v>10</v>
      </c>
      <c r="B4" s="132">
        <v>75472</v>
      </c>
      <c r="C4" s="1">
        <v>50</v>
      </c>
      <c r="D4" s="1">
        <v>32</v>
      </c>
    </row>
    <row r="5" spans="1:4" x14ac:dyDescent="0.25">
      <c r="A5" s="1" t="s">
        <v>11</v>
      </c>
      <c r="B5" s="131">
        <v>265238</v>
      </c>
      <c r="C5" s="1">
        <v>69</v>
      </c>
      <c r="D5" s="1">
        <v>28</v>
      </c>
    </row>
    <row r="6" spans="1:4" x14ac:dyDescent="0.25">
      <c r="A6" s="1" t="s">
        <v>14</v>
      </c>
      <c r="B6" s="131">
        <v>240900</v>
      </c>
      <c r="C6" s="1">
        <v>61</v>
      </c>
      <c r="D6" s="1">
        <v>48</v>
      </c>
    </row>
    <row r="7" spans="1:4" x14ac:dyDescent="0.25">
      <c r="A7" s="1" t="s">
        <v>13</v>
      </c>
      <c r="B7" s="131">
        <v>305409</v>
      </c>
      <c r="C7" s="1">
        <v>54</v>
      </c>
      <c r="D7" s="1">
        <v>57</v>
      </c>
    </row>
    <row r="8" spans="1:4" x14ac:dyDescent="0.25">
      <c r="A8" s="1" t="s">
        <v>16</v>
      </c>
      <c r="B8" s="132">
        <v>380433</v>
      </c>
      <c r="C8" s="1">
        <v>87</v>
      </c>
      <c r="D8" s="1">
        <v>70</v>
      </c>
    </row>
    <row r="9" spans="1:4" x14ac:dyDescent="0.25">
      <c r="A9" s="1" t="s">
        <v>20</v>
      </c>
      <c r="B9" s="131">
        <v>525447</v>
      </c>
      <c r="C9" s="1">
        <v>76</v>
      </c>
      <c r="D9" s="1">
        <v>82</v>
      </c>
    </row>
    <row r="10" spans="1:4" x14ac:dyDescent="0.25">
      <c r="A10" s="1" t="s">
        <v>15</v>
      </c>
      <c r="B10" s="132">
        <v>470128</v>
      </c>
      <c r="C10" s="1">
        <v>121</v>
      </c>
      <c r="D10" s="1">
        <v>40</v>
      </c>
    </row>
    <row r="11" spans="1:4" x14ac:dyDescent="0.25">
      <c r="A11" s="1" t="s">
        <v>104</v>
      </c>
      <c r="B11" s="132">
        <f>AVERAGE(B3:B10,B12:B15)</f>
        <v>447298.33333333331</v>
      </c>
      <c r="C11" s="1">
        <v>98</v>
      </c>
      <c r="D11" s="1">
        <v>69</v>
      </c>
    </row>
    <row r="12" spans="1:4" x14ac:dyDescent="0.25">
      <c r="A12" s="1" t="s">
        <v>18</v>
      </c>
      <c r="B12" s="132">
        <v>592798</v>
      </c>
      <c r="C12" s="1">
        <v>108</v>
      </c>
      <c r="D12" s="1">
        <v>81</v>
      </c>
    </row>
    <row r="13" spans="1:4" x14ac:dyDescent="0.25">
      <c r="A13" s="1" t="s">
        <v>17</v>
      </c>
      <c r="B13" s="132">
        <v>685874</v>
      </c>
      <c r="C13" s="1">
        <v>133</v>
      </c>
      <c r="D13" s="1">
        <v>100</v>
      </c>
    </row>
    <row r="14" spans="1:4" x14ac:dyDescent="0.25">
      <c r="A14" s="1" t="s">
        <v>19</v>
      </c>
      <c r="B14" s="131">
        <v>743467</v>
      </c>
      <c r="C14" s="1">
        <v>128</v>
      </c>
      <c r="D14" s="1">
        <v>129</v>
      </c>
    </row>
    <row r="15" spans="1:4" x14ac:dyDescent="0.25">
      <c r="A15" s="1" t="s">
        <v>21</v>
      </c>
      <c r="B15" s="131">
        <v>915666</v>
      </c>
      <c r="C15" s="1">
        <v>254</v>
      </c>
      <c r="D15" s="1">
        <v>150</v>
      </c>
    </row>
    <row r="16" spans="1:4" x14ac:dyDescent="0.25">
      <c r="A16" s="12" t="s">
        <v>193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5"/>
  <sheetViews>
    <sheetView workbookViewId="0">
      <selection activeCell="J32" sqref="J32"/>
    </sheetView>
  </sheetViews>
  <sheetFormatPr baseColWidth="10" defaultRowHeight="15" x14ac:dyDescent="0.25"/>
  <cols>
    <col min="1" max="1" width="23.7109375" customWidth="1"/>
    <col min="2" max="2" width="16.28515625" customWidth="1"/>
  </cols>
  <sheetData>
    <row r="1" spans="1:2" x14ac:dyDescent="0.25">
      <c r="A1" s="119" t="s">
        <v>112</v>
      </c>
    </row>
    <row r="2" spans="1:2" x14ac:dyDescent="0.25">
      <c r="A2" s="20" t="s">
        <v>10</v>
      </c>
      <c r="B2" s="21">
        <v>4.5199999999999996</v>
      </c>
    </row>
    <row r="3" spans="1:2" x14ac:dyDescent="0.25">
      <c r="A3" s="20" t="s">
        <v>13</v>
      </c>
      <c r="B3" s="21">
        <v>4.96</v>
      </c>
    </row>
    <row r="4" spans="1:2" x14ac:dyDescent="0.25">
      <c r="A4" s="20" t="s">
        <v>15</v>
      </c>
      <c r="B4" s="21">
        <v>5.2892561983471076</v>
      </c>
    </row>
    <row r="5" spans="1:2" x14ac:dyDescent="0.25">
      <c r="A5" s="20" t="s">
        <v>16</v>
      </c>
      <c r="B5" s="21">
        <v>5.3678160919540234</v>
      </c>
    </row>
    <row r="6" spans="1:2" x14ac:dyDescent="0.25">
      <c r="A6" s="20" t="s">
        <v>12</v>
      </c>
      <c r="B6" s="21">
        <v>5.3684210526315788</v>
      </c>
    </row>
    <row r="7" spans="1:2" x14ac:dyDescent="0.25">
      <c r="A7" s="20" t="s">
        <v>20</v>
      </c>
      <c r="B7" s="21">
        <v>5.52</v>
      </c>
    </row>
    <row r="8" spans="1:2" x14ac:dyDescent="0.25">
      <c r="A8" s="22" t="s">
        <v>104</v>
      </c>
      <c r="B8" s="23">
        <v>6.136520698236632</v>
      </c>
    </row>
    <row r="9" spans="1:2" x14ac:dyDescent="0.25">
      <c r="A9" s="20" t="s">
        <v>21</v>
      </c>
      <c r="B9" s="21">
        <v>6.2806324110671934</v>
      </c>
    </row>
    <row r="10" spans="1:2" x14ac:dyDescent="0.25">
      <c r="A10" s="20" t="s">
        <v>17</v>
      </c>
      <c r="B10" s="21">
        <v>6.4045801526717554</v>
      </c>
    </row>
    <row r="11" spans="1:2" x14ac:dyDescent="0.25">
      <c r="A11" s="20" t="s">
        <v>18</v>
      </c>
      <c r="B11" s="21">
        <v>6.5185185185185182</v>
      </c>
    </row>
    <row r="12" spans="1:2" x14ac:dyDescent="0.25">
      <c r="A12" s="20" t="s">
        <v>19</v>
      </c>
      <c r="B12" s="21">
        <v>6.9375</v>
      </c>
    </row>
    <row r="13" spans="1:2" x14ac:dyDescent="0.25">
      <c r="A13" s="20" t="s">
        <v>14</v>
      </c>
      <c r="B13" s="21">
        <v>6.9508196721311473</v>
      </c>
    </row>
    <row r="14" spans="1:2" x14ac:dyDescent="0.25">
      <c r="A14" s="20" t="s">
        <v>11</v>
      </c>
      <c r="B14" s="21">
        <v>7.8695652173913047</v>
      </c>
    </row>
    <row r="15" spans="1:2" x14ac:dyDescent="0.25">
      <c r="A15" s="12" t="s">
        <v>193</v>
      </c>
    </row>
  </sheetData>
  <sortState ref="A3:B15">
    <sortCondition ref="B3:B15"/>
  </sortState>
  <pageMargins left="0.7" right="0.7" top="0.75" bottom="0.75" header="0.3" footer="0.3"/>
  <pageSetup paperSize="9" orientation="portrait" verticalDpi="0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0"/>
  <dimension ref="A1:F15"/>
  <sheetViews>
    <sheetView workbookViewId="0">
      <selection activeCell="I20" sqref="I20"/>
    </sheetView>
  </sheetViews>
  <sheetFormatPr baseColWidth="10" defaultRowHeight="15" x14ac:dyDescent="0.25"/>
  <cols>
    <col min="1" max="1" width="31.85546875" bestFit="1" customWidth="1"/>
    <col min="2" max="2" width="14.28515625" bestFit="1" customWidth="1"/>
    <col min="3" max="3" width="13.28515625" bestFit="1" customWidth="1"/>
    <col min="4" max="5" width="14.28515625" bestFit="1" customWidth="1"/>
    <col min="6" max="6" width="23.42578125" bestFit="1" customWidth="1"/>
  </cols>
  <sheetData>
    <row r="1" spans="1:6" x14ac:dyDescent="0.25">
      <c r="A1" s="117" t="s">
        <v>207</v>
      </c>
    </row>
    <row r="2" spans="1:6" x14ac:dyDescent="0.25">
      <c r="A2" s="25" t="s">
        <v>111</v>
      </c>
      <c r="B2" s="25" t="s">
        <v>0</v>
      </c>
      <c r="C2" s="25" t="s">
        <v>1</v>
      </c>
      <c r="D2" s="25" t="s">
        <v>2</v>
      </c>
      <c r="E2" s="25" t="s">
        <v>55</v>
      </c>
      <c r="F2" s="25" t="s">
        <v>54</v>
      </c>
    </row>
    <row r="3" spans="1:6" x14ac:dyDescent="0.25">
      <c r="A3" s="1" t="s">
        <v>78</v>
      </c>
      <c r="B3" s="4">
        <v>4104851.0999999898</v>
      </c>
      <c r="C3" s="4">
        <v>7524739.4900000002</v>
      </c>
      <c r="D3" s="4">
        <v>495066841.18999898</v>
      </c>
      <c r="E3" s="4">
        <v>506696431.77999902</v>
      </c>
      <c r="F3" s="6">
        <v>0.57669999999999999</v>
      </c>
    </row>
    <row r="4" spans="1:6" x14ac:dyDescent="0.25">
      <c r="A4" s="1" t="s">
        <v>44</v>
      </c>
      <c r="B4" s="4">
        <v>82627984.950000003</v>
      </c>
      <c r="C4" s="4">
        <v>145837.79</v>
      </c>
      <c r="D4" s="4">
        <v>2201021.08</v>
      </c>
      <c r="E4" s="4">
        <v>84974843.819999993</v>
      </c>
      <c r="F4" s="6">
        <v>9.6699999999999994E-2</v>
      </c>
    </row>
    <row r="5" spans="1:6" x14ac:dyDescent="0.25">
      <c r="A5" s="1" t="s">
        <v>45</v>
      </c>
      <c r="B5" s="4">
        <v>75941916.359999999</v>
      </c>
      <c r="C5" s="4">
        <v>4162975.1999999899</v>
      </c>
      <c r="D5" s="4">
        <v>407659.91</v>
      </c>
      <c r="E5" s="4">
        <v>80512551.469999894</v>
      </c>
      <c r="F5" s="6">
        <v>9.1600000000000001E-2</v>
      </c>
    </row>
    <row r="6" spans="1:6" x14ac:dyDescent="0.25">
      <c r="A6" s="1" t="s">
        <v>77</v>
      </c>
      <c r="B6" s="4">
        <v>49735112.340000004</v>
      </c>
      <c r="C6" s="4">
        <v>1045854.16</v>
      </c>
      <c r="D6" s="4">
        <v>20296653.239999902</v>
      </c>
      <c r="E6" s="4">
        <v>71077619.739999995</v>
      </c>
      <c r="F6" s="6">
        <v>8.09E-2</v>
      </c>
    </row>
    <row r="7" spans="1:6" x14ac:dyDescent="0.25">
      <c r="A7" s="1" t="s">
        <v>46</v>
      </c>
      <c r="B7" s="4">
        <v>40735494.7299999</v>
      </c>
      <c r="C7" s="4">
        <v>3282340.18</v>
      </c>
      <c r="D7" s="4">
        <v>204120</v>
      </c>
      <c r="E7" s="4">
        <v>44221954.9099999</v>
      </c>
      <c r="F7" s="6">
        <v>5.0299999999999997E-2</v>
      </c>
    </row>
    <row r="8" spans="1:6" x14ac:dyDescent="0.25">
      <c r="A8" s="1" t="s">
        <v>76</v>
      </c>
      <c r="B8" s="4">
        <v>2488805.25</v>
      </c>
      <c r="C8" s="4">
        <v>1081688</v>
      </c>
      <c r="D8" s="4">
        <v>35753003.359999999</v>
      </c>
      <c r="E8" s="4">
        <v>39323496.609999999</v>
      </c>
      <c r="F8" s="6">
        <v>4.48E-2</v>
      </c>
    </row>
    <row r="9" spans="1:6" x14ac:dyDescent="0.25">
      <c r="A9" s="1" t="s">
        <v>75</v>
      </c>
      <c r="B9" s="4">
        <v>9341167.1099999994</v>
      </c>
      <c r="C9" s="4">
        <v>236599.34</v>
      </c>
      <c r="D9" s="4">
        <v>13424636.689999999</v>
      </c>
      <c r="E9" s="4">
        <v>23002403.1399999</v>
      </c>
      <c r="F9" s="6">
        <v>2.6200000000000001E-2</v>
      </c>
    </row>
    <row r="10" spans="1:6" x14ac:dyDescent="0.25">
      <c r="A10" s="1" t="s">
        <v>74</v>
      </c>
      <c r="B10" s="4">
        <v>200386.1</v>
      </c>
      <c r="C10" s="4">
        <v>147956.38</v>
      </c>
      <c r="D10" s="4">
        <v>11349869.41</v>
      </c>
      <c r="E10" s="4">
        <v>11698211.890000001</v>
      </c>
      <c r="F10" s="6">
        <v>1.3299999999999999E-2</v>
      </c>
    </row>
    <row r="11" spans="1:6" x14ac:dyDescent="0.25">
      <c r="A11" s="1" t="s">
        <v>73</v>
      </c>
      <c r="B11" s="4">
        <v>348789.36</v>
      </c>
      <c r="C11" s="4"/>
      <c r="D11" s="4">
        <v>6585092.5099999998</v>
      </c>
      <c r="E11" s="4">
        <v>6933881.8700000001</v>
      </c>
      <c r="F11" s="6">
        <v>7.9000000000000008E-3</v>
      </c>
    </row>
    <row r="12" spans="1:6" x14ac:dyDescent="0.25">
      <c r="A12" s="1" t="s">
        <v>72</v>
      </c>
      <c r="B12" s="4">
        <v>3415906.07</v>
      </c>
      <c r="C12" s="4">
        <v>221528.40999999901</v>
      </c>
      <c r="D12" s="4">
        <v>2020109.76</v>
      </c>
      <c r="E12" s="4">
        <v>5657544.23999999</v>
      </c>
      <c r="F12" s="6">
        <v>6.4000000000000003E-3</v>
      </c>
    </row>
    <row r="13" spans="1:6" x14ac:dyDescent="0.25">
      <c r="A13" s="1" t="s">
        <v>50</v>
      </c>
      <c r="B13" s="4">
        <v>4395355.5399999898</v>
      </c>
      <c r="C13" s="4">
        <v>45319.62</v>
      </c>
      <c r="D13" s="4">
        <v>3100.46</v>
      </c>
      <c r="E13" s="4">
        <v>4443775.6199999899</v>
      </c>
      <c r="F13" s="6">
        <v>5.1000000000000004E-3</v>
      </c>
    </row>
    <row r="14" spans="1:6" x14ac:dyDescent="0.25">
      <c r="A14" s="1" t="s">
        <v>95</v>
      </c>
      <c r="B14" s="4">
        <f>SUM(B3:B13)</f>
        <v>273335768.90999991</v>
      </c>
      <c r="C14" s="4">
        <f t="shared" ref="C14:F14" si="0">SUM(C3:C13)</f>
        <v>17894838.569999989</v>
      </c>
      <c r="D14" s="4">
        <f t="shared" si="0"/>
        <v>587312107.60999894</v>
      </c>
      <c r="E14" s="4">
        <f t="shared" si="0"/>
        <v>878542715.0899986</v>
      </c>
      <c r="F14" s="2">
        <f t="shared" si="0"/>
        <v>0.9998999999999999</v>
      </c>
    </row>
    <row r="15" spans="1:6" x14ac:dyDescent="0.25">
      <c r="A15" s="8" t="s">
        <v>97</v>
      </c>
    </row>
  </sheetData>
  <pageMargins left="0.75" right="0.75" top="1" bottom="1" header="0.5" footer="0.5"/>
  <pageSetup paperSize="9" orientation="portrait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1"/>
  <dimension ref="A1:F12"/>
  <sheetViews>
    <sheetView workbookViewId="0">
      <selection activeCell="D36" sqref="D36"/>
    </sheetView>
  </sheetViews>
  <sheetFormatPr baseColWidth="10" defaultRowHeight="15" x14ac:dyDescent="0.25"/>
  <cols>
    <col min="1" max="1" width="63.85546875" bestFit="1" customWidth="1"/>
    <col min="2" max="3" width="12.28515625" bestFit="1" customWidth="1"/>
    <col min="4" max="5" width="14.28515625" bestFit="1" customWidth="1"/>
    <col min="6" max="6" width="23.42578125" bestFit="1" customWidth="1"/>
  </cols>
  <sheetData>
    <row r="1" spans="1:6" x14ac:dyDescent="0.25">
      <c r="A1" s="117" t="s">
        <v>185</v>
      </c>
    </row>
    <row r="2" spans="1:6" x14ac:dyDescent="0.25">
      <c r="A2" s="25" t="s">
        <v>78</v>
      </c>
      <c r="B2" s="25" t="s">
        <v>0</v>
      </c>
      <c r="C2" s="25" t="s">
        <v>1</v>
      </c>
      <c r="D2" s="25" t="s">
        <v>2</v>
      </c>
      <c r="E2" s="25" t="s">
        <v>55</v>
      </c>
      <c r="F2" s="25" t="s">
        <v>54</v>
      </c>
    </row>
    <row r="3" spans="1:6" x14ac:dyDescent="0.25">
      <c r="A3" s="1" t="s">
        <v>86</v>
      </c>
      <c r="B3" s="4">
        <v>596643.86</v>
      </c>
      <c r="C3" s="4">
        <v>4665422.43</v>
      </c>
      <c r="D3" s="4">
        <v>188694296.949999</v>
      </c>
      <c r="E3" s="4">
        <v>193956363.239999</v>
      </c>
      <c r="F3" s="6">
        <v>0.38279999999999997</v>
      </c>
    </row>
    <row r="4" spans="1:6" x14ac:dyDescent="0.25">
      <c r="A4" s="1" t="s">
        <v>85</v>
      </c>
      <c r="B4" s="4">
        <v>186519.99</v>
      </c>
      <c r="C4" s="4">
        <v>211763.149999999</v>
      </c>
      <c r="D4" s="4">
        <v>94019632.310000002</v>
      </c>
      <c r="E4" s="4">
        <v>94417915.450000003</v>
      </c>
      <c r="F4" s="6">
        <v>0.18629999999999999</v>
      </c>
    </row>
    <row r="5" spans="1:6" x14ac:dyDescent="0.25">
      <c r="A5" s="1" t="s">
        <v>84</v>
      </c>
      <c r="B5" s="4">
        <v>185120</v>
      </c>
      <c r="C5" s="4">
        <v>123369.60000000001</v>
      </c>
      <c r="D5" s="4">
        <v>63040939.619999997</v>
      </c>
      <c r="E5" s="4">
        <v>63349429.219999999</v>
      </c>
      <c r="F5" s="6">
        <v>0.125</v>
      </c>
    </row>
    <row r="6" spans="1:6" x14ac:dyDescent="0.25">
      <c r="A6" s="1" t="s">
        <v>83</v>
      </c>
      <c r="B6" s="4">
        <v>1854482.0899999901</v>
      </c>
      <c r="C6" s="4">
        <v>75404.429999999993</v>
      </c>
      <c r="D6" s="4">
        <v>34580320.240000002</v>
      </c>
      <c r="E6" s="4">
        <v>36510206.759999998</v>
      </c>
      <c r="F6" s="6">
        <v>7.2099999999999997E-2</v>
      </c>
    </row>
    <row r="7" spans="1:6" x14ac:dyDescent="0.25">
      <c r="A7" s="1" t="s">
        <v>82</v>
      </c>
      <c r="B7" s="4">
        <v>755758.6</v>
      </c>
      <c r="C7" s="4"/>
      <c r="D7" s="4">
        <v>35725036</v>
      </c>
      <c r="E7" s="4">
        <v>36480794.600000001</v>
      </c>
      <c r="F7" s="6">
        <v>7.1999999999999995E-2</v>
      </c>
    </row>
    <row r="8" spans="1:6" x14ac:dyDescent="0.25">
      <c r="A8" s="1" t="s">
        <v>81</v>
      </c>
      <c r="B8" s="4">
        <v>43719.58</v>
      </c>
      <c r="C8" s="4">
        <v>1568849.42</v>
      </c>
      <c r="D8" s="4">
        <v>32077340.280000001</v>
      </c>
      <c r="E8" s="4">
        <v>33689909.280000001</v>
      </c>
      <c r="F8" s="6">
        <v>6.6500000000000004E-2</v>
      </c>
    </row>
    <row r="9" spans="1:6" x14ac:dyDescent="0.25">
      <c r="A9" s="1" t="s">
        <v>80</v>
      </c>
      <c r="B9" s="4">
        <v>242993.51</v>
      </c>
      <c r="C9" s="4">
        <v>815099.24</v>
      </c>
      <c r="D9" s="4">
        <v>30874281.510000002</v>
      </c>
      <c r="E9" s="4">
        <v>31932374.260000002</v>
      </c>
      <c r="F9" s="6">
        <v>6.3E-2</v>
      </c>
    </row>
    <row r="10" spans="1:6" x14ac:dyDescent="0.25">
      <c r="A10" s="1" t="s">
        <v>79</v>
      </c>
      <c r="B10" s="4">
        <v>239613.47</v>
      </c>
      <c r="C10" s="4">
        <v>64831.22</v>
      </c>
      <c r="D10" s="4">
        <v>16054994.279999901</v>
      </c>
      <c r="E10" s="4">
        <v>16359438.9699999</v>
      </c>
      <c r="F10" s="6">
        <v>3.2300000000000002E-2</v>
      </c>
    </row>
    <row r="11" spans="1:6" x14ac:dyDescent="0.25">
      <c r="A11" s="14" t="s">
        <v>95</v>
      </c>
      <c r="B11" s="27">
        <f>SUM(B3:B10)</f>
        <v>4104851.0999999908</v>
      </c>
      <c r="C11" s="27">
        <f t="shared" ref="C11:F11" si="0">SUM(C3:C10)</f>
        <v>7524739.4899999984</v>
      </c>
      <c r="D11" s="27">
        <f t="shared" si="0"/>
        <v>495066841.18999892</v>
      </c>
      <c r="E11" s="27">
        <f t="shared" si="0"/>
        <v>506696431.7799989</v>
      </c>
      <c r="F11" s="142">
        <f t="shared" si="0"/>
        <v>1</v>
      </c>
    </row>
    <row r="12" spans="1:6" x14ac:dyDescent="0.25">
      <c r="A12" s="19" t="s">
        <v>97</v>
      </c>
    </row>
  </sheetData>
  <pageMargins left="0.75" right="0.75" top="1" bottom="1" header="0.5" footer="0.5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0"/>
  <dimension ref="A1:F17"/>
  <sheetViews>
    <sheetView workbookViewId="0">
      <selection activeCell="J8" sqref="J8"/>
    </sheetView>
  </sheetViews>
  <sheetFormatPr baseColWidth="10" defaultRowHeight="15" x14ac:dyDescent="0.25"/>
  <cols>
    <col min="1" max="1" width="20.5703125" customWidth="1"/>
    <col min="2" max="2" width="23" bestFit="1" customWidth="1"/>
    <col min="3" max="3" width="13" bestFit="1" customWidth="1"/>
    <col min="4" max="4" width="14.140625" customWidth="1"/>
    <col min="5" max="5" width="13.7109375" bestFit="1" customWidth="1"/>
    <col min="6" max="6" width="12" customWidth="1"/>
  </cols>
  <sheetData>
    <row r="1" spans="1:6" x14ac:dyDescent="0.25">
      <c r="A1" s="7" t="s">
        <v>186</v>
      </c>
    </row>
    <row r="2" spans="1:6" ht="30" x14ac:dyDescent="0.25">
      <c r="A2" s="25" t="s">
        <v>26</v>
      </c>
      <c r="B2" s="25" t="s">
        <v>46</v>
      </c>
      <c r="C2" s="25" t="s">
        <v>44</v>
      </c>
      <c r="D2" s="67" t="s">
        <v>159</v>
      </c>
      <c r="E2" s="25" t="s">
        <v>45</v>
      </c>
      <c r="F2" s="25" t="s">
        <v>55</v>
      </c>
    </row>
    <row r="3" spans="1:6" x14ac:dyDescent="0.25">
      <c r="A3" s="1" t="s">
        <v>13</v>
      </c>
      <c r="B3" s="4">
        <v>5563.3439740447802</v>
      </c>
      <c r="C3" s="4">
        <v>5154.9612999885003</v>
      </c>
      <c r="D3" s="4">
        <v>5817.8119552053904</v>
      </c>
      <c r="E3" s="4">
        <v>3639.99285178328</v>
      </c>
      <c r="F3" s="4">
        <v>20176.11008102195</v>
      </c>
    </row>
    <row r="4" spans="1:6" x14ac:dyDescent="0.25">
      <c r="A4" s="1" t="s">
        <v>10</v>
      </c>
      <c r="B4" s="4">
        <v>2746.0463644275601</v>
      </c>
      <c r="C4" s="4">
        <v>2941.7491159841002</v>
      </c>
      <c r="D4" s="4">
        <v>5490.11630666983</v>
      </c>
      <c r="E4" s="4">
        <v>4888.2801828284801</v>
      </c>
      <c r="F4" s="4">
        <v>16066.191969909971</v>
      </c>
    </row>
    <row r="5" spans="1:6" x14ac:dyDescent="0.25">
      <c r="A5" s="1" t="s">
        <v>16</v>
      </c>
      <c r="B5" s="4">
        <v>780.72190571216197</v>
      </c>
      <c r="C5" s="4">
        <v>7231.1166403341604</v>
      </c>
      <c r="D5" s="4">
        <v>3884.5949987945</v>
      </c>
      <c r="E5" s="4">
        <v>4068.1699284460301</v>
      </c>
      <c r="F5" s="4">
        <v>15964.603473286852</v>
      </c>
    </row>
    <row r="6" spans="1:6" x14ac:dyDescent="0.25">
      <c r="A6" s="1" t="s">
        <v>11</v>
      </c>
      <c r="B6" s="4">
        <v>5031.1138354000695</v>
      </c>
      <c r="C6" s="4">
        <v>2042.5481780197299</v>
      </c>
      <c r="D6" s="4">
        <v>4817.41836878717</v>
      </c>
      <c r="E6" s="4">
        <v>5085.6529354437598</v>
      </c>
      <c r="F6" s="4">
        <v>16976.733317650727</v>
      </c>
    </row>
    <row r="7" spans="1:6" x14ac:dyDescent="0.25">
      <c r="A7" s="1" t="s">
        <v>14</v>
      </c>
      <c r="B7" s="4">
        <v>7024.0755661243502</v>
      </c>
      <c r="C7" s="4">
        <v>2973.42739932008</v>
      </c>
      <c r="D7" s="4">
        <v>6477.8430374074196</v>
      </c>
      <c r="E7" s="4">
        <v>4281.7601892559996</v>
      </c>
      <c r="F7" s="4">
        <v>20757.106192107851</v>
      </c>
    </row>
    <row r="8" spans="1:6" x14ac:dyDescent="0.25">
      <c r="A8" s="1" t="s">
        <v>21</v>
      </c>
      <c r="B8" s="4">
        <v>1139.1625144131101</v>
      </c>
      <c r="C8" s="4">
        <v>6377.4013777145401</v>
      </c>
      <c r="D8" s="4">
        <v>3873.8720898678198</v>
      </c>
      <c r="E8" s="4">
        <v>6127.8513917199598</v>
      </c>
      <c r="F8" s="4">
        <v>17518.28737371543</v>
      </c>
    </row>
    <row r="9" spans="1:6" x14ac:dyDescent="0.25">
      <c r="A9" s="1" t="s">
        <v>20</v>
      </c>
      <c r="B9" s="4">
        <v>4194.4772647340496</v>
      </c>
      <c r="C9" s="4">
        <v>5038.0678570011496</v>
      </c>
      <c r="D9" s="4">
        <v>4157.8941683385701</v>
      </c>
      <c r="E9" s="4">
        <v>5215.0563701584597</v>
      </c>
      <c r="F9" s="4">
        <v>18605.495660232227</v>
      </c>
    </row>
    <row r="10" spans="1:6" x14ac:dyDescent="0.25">
      <c r="A10" s="1" t="s">
        <v>17</v>
      </c>
      <c r="B10" s="4">
        <v>6962.3187187447902</v>
      </c>
      <c r="C10" s="4">
        <v>4770.4387832169796</v>
      </c>
      <c r="D10" s="4">
        <v>6031.9968578587896</v>
      </c>
      <c r="E10" s="4">
        <v>4273.7422332126698</v>
      </c>
      <c r="F10" s="4">
        <v>22038.496593033229</v>
      </c>
    </row>
    <row r="11" spans="1:6" x14ac:dyDescent="0.25">
      <c r="A11" s="1" t="s">
        <v>12</v>
      </c>
      <c r="B11" s="4">
        <v>801.43374206962005</v>
      </c>
      <c r="C11" s="4">
        <v>8491.5084411698408</v>
      </c>
      <c r="D11" s="4">
        <v>7381.9661584653904</v>
      </c>
      <c r="E11" s="4">
        <v>5502.0476456431697</v>
      </c>
      <c r="F11" s="4">
        <v>22176.955987348018</v>
      </c>
    </row>
    <row r="12" spans="1:6" x14ac:dyDescent="0.25">
      <c r="A12" s="1" t="s">
        <v>15</v>
      </c>
      <c r="B12" s="4">
        <v>1674.09285937922</v>
      </c>
      <c r="C12" s="4">
        <v>6929.62426219597</v>
      </c>
      <c r="D12" s="4">
        <v>8167.7337745969498</v>
      </c>
      <c r="E12" s="4">
        <v>3605.7605067754298</v>
      </c>
      <c r="F12" s="4">
        <v>20377.211402947571</v>
      </c>
    </row>
    <row r="13" spans="1:6" x14ac:dyDescent="0.25">
      <c r="A13" s="1" t="s">
        <v>18</v>
      </c>
      <c r="B13" s="4">
        <v>2689.94335116908</v>
      </c>
      <c r="C13" s="4">
        <v>4887.5352279231902</v>
      </c>
      <c r="D13" s="4">
        <v>7829.5606801891699</v>
      </c>
      <c r="E13" s="4">
        <v>6836.2454558739</v>
      </c>
      <c r="F13" s="4">
        <v>22243.28471515534</v>
      </c>
    </row>
    <row r="14" spans="1:6" x14ac:dyDescent="0.25">
      <c r="A14" s="1" t="s">
        <v>19</v>
      </c>
      <c r="B14" s="4">
        <v>1327.3147868768101</v>
      </c>
      <c r="C14" s="4">
        <v>8798.7571462931392</v>
      </c>
      <c r="D14" s="4">
        <v>4181.2551875661102</v>
      </c>
      <c r="E14" s="4">
        <v>7518.6633992411298</v>
      </c>
      <c r="F14" s="4">
        <v>21825.990519977189</v>
      </c>
    </row>
    <row r="15" spans="1:6" x14ac:dyDescent="0.25">
      <c r="A15" s="9" t="s">
        <v>97</v>
      </c>
      <c r="B15" s="126"/>
      <c r="C15" s="126"/>
      <c r="D15" s="126"/>
      <c r="E15" s="126"/>
      <c r="F15" s="126"/>
    </row>
    <row r="16" spans="1:6" x14ac:dyDescent="0.25">
      <c r="B16" s="126"/>
      <c r="C16" s="126"/>
      <c r="D16" s="126"/>
      <c r="E16" s="126"/>
      <c r="F16" s="126"/>
    </row>
    <row r="17" spans="2:6" x14ac:dyDescent="0.25">
      <c r="B17" s="126"/>
      <c r="C17" s="126"/>
      <c r="D17" s="126"/>
      <c r="E17" s="126"/>
      <c r="F17" s="126"/>
    </row>
  </sheetData>
  <pageMargins left="0.75" right="0.75" top="1" bottom="1" header="0.5" footer="0.5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workbookViewId="0">
      <selection activeCell="H26" sqref="H26"/>
    </sheetView>
  </sheetViews>
  <sheetFormatPr baseColWidth="10" defaultRowHeight="15" x14ac:dyDescent="0.25"/>
  <cols>
    <col min="1" max="1" width="14.7109375" customWidth="1"/>
    <col min="2" max="2" width="15.42578125" customWidth="1"/>
  </cols>
  <sheetData>
    <row r="1" spans="1:9" x14ac:dyDescent="0.25">
      <c r="A1" s="7" t="s">
        <v>208</v>
      </c>
      <c r="B1" s="10"/>
      <c r="C1" s="10"/>
      <c r="D1" s="10"/>
      <c r="E1" s="10"/>
      <c r="F1" s="10"/>
      <c r="G1" s="10"/>
      <c r="H1" s="10"/>
      <c r="I1" s="10"/>
    </row>
    <row r="2" spans="1:9" ht="45" x14ac:dyDescent="0.25">
      <c r="A2" s="31"/>
      <c r="B2" s="31"/>
      <c r="C2" s="32">
        <v>2015</v>
      </c>
      <c r="D2" s="32">
        <v>2016</v>
      </c>
      <c r="E2" s="32">
        <v>2017</v>
      </c>
      <c r="F2" s="32">
        <v>2018</v>
      </c>
      <c r="G2" s="32">
        <v>2019</v>
      </c>
      <c r="H2" s="33" t="s">
        <v>114</v>
      </c>
      <c r="I2" s="33" t="s">
        <v>115</v>
      </c>
    </row>
    <row r="3" spans="1:9" x14ac:dyDescent="0.25">
      <c r="A3" s="34" t="s">
        <v>116</v>
      </c>
      <c r="B3" s="34" t="s">
        <v>0</v>
      </c>
      <c r="C3" s="35">
        <v>8318</v>
      </c>
      <c r="D3" s="35">
        <v>8461</v>
      </c>
      <c r="E3" s="35">
        <v>8822.7548333333325</v>
      </c>
      <c r="F3" s="35">
        <v>9163.2752583333331</v>
      </c>
      <c r="G3" s="35">
        <v>9394.7999999999993</v>
      </c>
      <c r="H3" s="176">
        <f>((G3-C3)/C3)</f>
        <v>0.12945419572012495</v>
      </c>
      <c r="I3" s="176">
        <f>((G3-F3)/F3)</f>
        <v>2.526659247261084E-2</v>
      </c>
    </row>
    <row r="4" spans="1:9" x14ac:dyDescent="0.25">
      <c r="A4" s="34"/>
      <c r="B4" s="34" t="s">
        <v>1</v>
      </c>
      <c r="C4" s="35">
        <v>556</v>
      </c>
      <c r="D4" s="35">
        <v>597</v>
      </c>
      <c r="E4" s="35">
        <v>538.45833333333348</v>
      </c>
      <c r="F4" s="35">
        <v>563.42500000000007</v>
      </c>
      <c r="G4" s="35">
        <f>217.2+15.9+45.5+280.4</f>
        <v>559</v>
      </c>
      <c r="H4" s="176">
        <f>((G4-C4)/C4)</f>
        <v>5.3956834532374104E-3</v>
      </c>
      <c r="I4" s="176">
        <f t="shared" ref="I4:I17" si="0">((G4-F4)/F4)</f>
        <v>-7.8537516084661984E-3</v>
      </c>
    </row>
    <row r="5" spans="1:9" x14ac:dyDescent="0.25">
      <c r="A5" s="34"/>
      <c r="B5" s="34" t="s">
        <v>2</v>
      </c>
      <c r="C5" s="35">
        <v>153</v>
      </c>
      <c r="D5" s="35">
        <v>158</v>
      </c>
      <c r="E5" s="35">
        <v>171.15</v>
      </c>
      <c r="F5" s="35">
        <v>177.71666666666664</v>
      </c>
      <c r="G5" s="35">
        <f>106.7+4+8.8+58.2</f>
        <v>177.7</v>
      </c>
      <c r="H5" s="176">
        <f t="shared" ref="H5:H17" si="1">((G5-C5)/C5)</f>
        <v>0.16143790849673195</v>
      </c>
      <c r="I5" s="176">
        <f t="shared" si="0"/>
        <v>-9.3782237644104906E-5</v>
      </c>
    </row>
    <row r="6" spans="1:9" x14ac:dyDescent="0.25">
      <c r="A6" s="34"/>
      <c r="B6" s="36" t="s">
        <v>95</v>
      </c>
      <c r="C6" s="37">
        <v>9027</v>
      </c>
      <c r="D6" s="37">
        <v>9216</v>
      </c>
      <c r="E6" s="37">
        <v>9532.3631666666661</v>
      </c>
      <c r="F6" s="37">
        <v>9904.4169249999995</v>
      </c>
      <c r="G6" s="37">
        <f>SUM(G3:G5)</f>
        <v>10131.5</v>
      </c>
      <c r="H6" s="176">
        <f t="shared" si="1"/>
        <v>0.12235515675196633</v>
      </c>
      <c r="I6" s="176">
        <f t="shared" si="0"/>
        <v>2.2927455166675596E-2</v>
      </c>
    </row>
    <row r="7" spans="1:9" x14ac:dyDescent="0.25">
      <c r="A7" s="34" t="s">
        <v>117</v>
      </c>
      <c r="B7" s="34" t="s">
        <v>0</v>
      </c>
      <c r="C7" s="38">
        <v>719</v>
      </c>
      <c r="D7" s="38">
        <v>754</v>
      </c>
      <c r="E7" s="38">
        <v>766</v>
      </c>
      <c r="F7" s="38">
        <v>784</v>
      </c>
      <c r="G7" s="38">
        <v>814.5</v>
      </c>
      <c r="H7" s="176">
        <f t="shared" si="1"/>
        <v>0.13282336578581364</v>
      </c>
      <c r="I7" s="176">
        <f t="shared" si="0"/>
        <v>3.8903061224489797E-2</v>
      </c>
    </row>
    <row r="8" spans="1:9" x14ac:dyDescent="0.25">
      <c r="A8" s="34"/>
      <c r="B8" s="34" t="s">
        <v>1</v>
      </c>
      <c r="C8" s="38">
        <v>66</v>
      </c>
      <c r="D8" s="38">
        <v>69</v>
      </c>
      <c r="E8" s="38">
        <v>68</v>
      </c>
      <c r="F8" s="38">
        <v>72</v>
      </c>
      <c r="G8" s="38">
        <f>21.3+32.5+2.4+18.8</f>
        <v>75</v>
      </c>
      <c r="H8" s="176">
        <f t="shared" si="1"/>
        <v>0.13636363636363635</v>
      </c>
      <c r="I8" s="176">
        <f t="shared" si="0"/>
        <v>4.1666666666666664E-2</v>
      </c>
    </row>
    <row r="9" spans="1:9" x14ac:dyDescent="0.25">
      <c r="A9" s="34"/>
      <c r="B9" s="34" t="s">
        <v>2</v>
      </c>
      <c r="C9" s="38">
        <v>16</v>
      </c>
      <c r="D9" s="38">
        <v>17</v>
      </c>
      <c r="E9" s="38">
        <v>16</v>
      </c>
      <c r="F9" s="38">
        <v>14</v>
      </c>
      <c r="G9" s="38">
        <f>3+6.3</f>
        <v>9.3000000000000007</v>
      </c>
      <c r="H9" s="176">
        <f t="shared" si="1"/>
        <v>-0.41874999999999996</v>
      </c>
      <c r="I9" s="176">
        <f t="shared" si="0"/>
        <v>-0.33571428571428569</v>
      </c>
    </row>
    <row r="10" spans="1:9" x14ac:dyDescent="0.25">
      <c r="A10" s="34"/>
      <c r="B10" s="36" t="s">
        <v>95</v>
      </c>
      <c r="C10" s="37">
        <v>801</v>
      </c>
      <c r="D10" s="37">
        <v>840</v>
      </c>
      <c r="E10" s="37">
        <v>850</v>
      </c>
      <c r="F10" s="37">
        <v>870</v>
      </c>
      <c r="G10" s="37">
        <f>SUM(G7:G9)</f>
        <v>898.8</v>
      </c>
      <c r="H10" s="176">
        <f t="shared" si="1"/>
        <v>0.1220973782771535</v>
      </c>
      <c r="I10" s="176">
        <f t="shared" si="0"/>
        <v>3.3103448275862014E-2</v>
      </c>
    </row>
    <row r="11" spans="1:9" x14ac:dyDescent="0.25">
      <c r="A11" s="34" t="s">
        <v>118</v>
      </c>
      <c r="B11" s="34" t="s">
        <v>0</v>
      </c>
      <c r="C11" s="38">
        <v>3666</v>
      </c>
      <c r="D11" s="38">
        <v>3628</v>
      </c>
      <c r="E11" s="38">
        <v>3632</v>
      </c>
      <c r="F11" s="38">
        <v>3662</v>
      </c>
      <c r="G11" s="38">
        <v>3709.9</v>
      </c>
      <c r="H11" s="176">
        <f t="shared" si="1"/>
        <v>1.1974904528096042E-2</v>
      </c>
      <c r="I11" s="176">
        <f t="shared" si="0"/>
        <v>1.3080283997815426E-2</v>
      </c>
    </row>
    <row r="12" spans="1:9" x14ac:dyDescent="0.25">
      <c r="A12" s="34"/>
      <c r="B12" s="34" t="s">
        <v>1</v>
      </c>
      <c r="C12" s="38">
        <v>751</v>
      </c>
      <c r="D12" s="38">
        <v>866</v>
      </c>
      <c r="E12" s="38">
        <v>909</v>
      </c>
      <c r="F12" s="38">
        <v>872</v>
      </c>
      <c r="G12" s="38">
        <f>295.7+84.2+44.8+413.5</f>
        <v>838.2</v>
      </c>
      <c r="H12" s="176">
        <f t="shared" si="1"/>
        <v>0.11611185086551271</v>
      </c>
      <c r="I12" s="176">
        <f t="shared" si="0"/>
        <v>-3.8761467889908204E-2</v>
      </c>
    </row>
    <row r="13" spans="1:9" x14ac:dyDescent="0.25">
      <c r="A13" s="34"/>
      <c r="B13" s="34" t="s">
        <v>2</v>
      </c>
      <c r="C13" s="38">
        <v>1028</v>
      </c>
      <c r="D13" s="38">
        <v>1164</v>
      </c>
      <c r="E13" s="38">
        <v>1293</v>
      </c>
      <c r="F13" s="38">
        <v>1408</v>
      </c>
      <c r="G13" s="38">
        <f>5+40.8+321.4+343.3+499.1+259.8</f>
        <v>1469.3999999999999</v>
      </c>
      <c r="H13" s="176">
        <f t="shared" si="1"/>
        <v>0.42937743190661465</v>
      </c>
      <c r="I13" s="176">
        <f t="shared" si="0"/>
        <v>4.360795454545445E-2</v>
      </c>
    </row>
    <row r="14" spans="1:9" x14ac:dyDescent="0.25">
      <c r="A14" s="34"/>
      <c r="B14" s="36" t="s">
        <v>95</v>
      </c>
      <c r="C14" s="37">
        <v>5445</v>
      </c>
      <c r="D14" s="37">
        <v>5658</v>
      </c>
      <c r="E14" s="37">
        <v>5834</v>
      </c>
      <c r="F14" s="37">
        <v>5942</v>
      </c>
      <c r="G14" s="37">
        <f>SUM(G11:G13)</f>
        <v>6017.5</v>
      </c>
      <c r="H14" s="176">
        <f t="shared" si="1"/>
        <v>0.10514233241505969</v>
      </c>
      <c r="I14" s="176">
        <f t="shared" si="0"/>
        <v>1.270615954224167E-2</v>
      </c>
    </row>
    <row r="15" spans="1:9" x14ac:dyDescent="0.25">
      <c r="A15" s="34" t="s">
        <v>95</v>
      </c>
      <c r="B15" s="34" t="s">
        <v>0</v>
      </c>
      <c r="C15" s="38">
        <v>12703</v>
      </c>
      <c r="D15" s="38">
        <v>12843</v>
      </c>
      <c r="E15" s="38">
        <v>13221.365647500001</v>
      </c>
      <c r="F15" s="38">
        <v>13608.737868333334</v>
      </c>
      <c r="G15" s="38">
        <f>G3+G7+G11</f>
        <v>13919.199999999999</v>
      </c>
      <c r="H15" s="176">
        <f t="shared" si="1"/>
        <v>9.5741163504683841E-2</v>
      </c>
      <c r="I15" s="176">
        <f t="shared" si="0"/>
        <v>2.2813440502009442E-2</v>
      </c>
    </row>
    <row r="16" spans="1:9" x14ac:dyDescent="0.25">
      <c r="A16" s="34"/>
      <c r="B16" s="34" t="s">
        <v>1</v>
      </c>
      <c r="C16" s="38">
        <v>1373</v>
      </c>
      <c r="D16" s="38">
        <v>1532</v>
      </c>
      <c r="E16" s="38">
        <v>1515.4017855683335</v>
      </c>
      <c r="F16" s="38">
        <v>1507.5912131666669</v>
      </c>
      <c r="G16" s="38">
        <f>G4+G8+G12</f>
        <v>1472.2</v>
      </c>
      <c r="H16" s="176">
        <f t="shared" si="1"/>
        <v>7.2250546249089623E-2</v>
      </c>
      <c r="I16" s="176">
        <f t="shared" si="0"/>
        <v>-2.347533791493004E-2</v>
      </c>
    </row>
    <row r="17" spans="1:9" x14ac:dyDescent="0.25">
      <c r="A17" s="34"/>
      <c r="B17" s="34" t="s">
        <v>2</v>
      </c>
      <c r="C17" s="38">
        <v>1197</v>
      </c>
      <c r="D17" s="38">
        <v>1339</v>
      </c>
      <c r="E17" s="38">
        <v>1479.9854583333333</v>
      </c>
      <c r="F17" s="38">
        <v>1599.6125500000001</v>
      </c>
      <c r="G17" s="38">
        <f>G5+G9+G13</f>
        <v>1656.3999999999999</v>
      </c>
      <c r="H17" s="176">
        <f t="shared" si="1"/>
        <v>0.38379281537176263</v>
      </c>
      <c r="I17" s="176">
        <f t="shared" si="0"/>
        <v>3.5500752979213498E-2</v>
      </c>
    </row>
    <row r="18" spans="1:9" x14ac:dyDescent="0.25">
      <c r="A18" s="34"/>
      <c r="B18" s="39" t="s">
        <v>95</v>
      </c>
      <c r="C18" s="174">
        <v>15273</v>
      </c>
      <c r="D18" s="174">
        <v>15714</v>
      </c>
      <c r="E18" s="174">
        <v>16216.752891401668</v>
      </c>
      <c r="F18" s="174">
        <v>16715.941631500002</v>
      </c>
      <c r="G18" s="174">
        <f>SUM(G15:G17)</f>
        <v>17047.8</v>
      </c>
      <c r="H18" s="175">
        <f>((G18-C18)/C18)</f>
        <v>0.11620506776664698</v>
      </c>
      <c r="I18" s="175">
        <f>((G18-F18)/F18)</f>
        <v>1.9852807327026923E-2</v>
      </c>
    </row>
    <row r="19" spans="1:9" x14ac:dyDescent="0.25">
      <c r="A19" s="12" t="s">
        <v>149</v>
      </c>
    </row>
  </sheetData>
  <pageMargins left="0.7" right="0.7" top="0.75" bottom="0.75" header="0.3" footer="0.3"/>
  <pageSetup paperSize="9" orientation="portrait" verticalDpi="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"/>
  <sheetViews>
    <sheetView workbookViewId="0">
      <selection activeCell="G37" sqref="G37"/>
    </sheetView>
  </sheetViews>
  <sheetFormatPr baseColWidth="10" defaultRowHeight="15" x14ac:dyDescent="0.25"/>
  <cols>
    <col min="1" max="1" width="27.42578125" customWidth="1"/>
    <col min="6" max="6" width="11.28515625" customWidth="1"/>
  </cols>
  <sheetData>
    <row r="1" spans="1:13" ht="17.25" x14ac:dyDescent="0.25">
      <c r="A1" s="137" t="s">
        <v>209</v>
      </c>
      <c r="B1" s="137"/>
      <c r="C1" s="137"/>
      <c r="D1" s="137"/>
      <c r="E1" s="137"/>
      <c r="F1" s="137"/>
      <c r="G1" s="136"/>
      <c r="H1" s="137"/>
      <c r="I1" s="137"/>
      <c r="J1" s="137"/>
      <c r="K1" s="137"/>
      <c r="L1" s="137"/>
      <c r="M1" s="137"/>
    </row>
    <row r="2" spans="1:13" ht="38.25" x14ac:dyDescent="0.25">
      <c r="A2" s="40"/>
      <c r="B2" s="179">
        <v>2015</v>
      </c>
      <c r="C2" s="180"/>
      <c r="D2" s="179">
        <v>2016</v>
      </c>
      <c r="E2" s="180"/>
      <c r="F2" s="179">
        <v>2017</v>
      </c>
      <c r="G2" s="180"/>
      <c r="H2" s="179">
        <v>2018</v>
      </c>
      <c r="I2" s="180"/>
      <c r="J2" s="179">
        <v>2019</v>
      </c>
      <c r="K2" s="180"/>
      <c r="L2" s="41" t="s">
        <v>119</v>
      </c>
      <c r="M2" s="41" t="s">
        <v>120</v>
      </c>
    </row>
    <row r="3" spans="1:13" ht="26.25" x14ac:dyDescent="0.25">
      <c r="A3" s="42"/>
      <c r="B3" s="43" t="s">
        <v>121</v>
      </c>
      <c r="C3" s="44" t="s">
        <v>122</v>
      </c>
      <c r="D3" s="43" t="s">
        <v>121</v>
      </c>
      <c r="E3" s="44" t="s">
        <v>122</v>
      </c>
      <c r="F3" s="43" t="s">
        <v>121</v>
      </c>
      <c r="G3" s="44" t="s">
        <v>122</v>
      </c>
      <c r="H3" s="43" t="s">
        <v>121</v>
      </c>
      <c r="I3" s="44" t="s">
        <v>122</v>
      </c>
      <c r="J3" s="43" t="s">
        <v>121</v>
      </c>
      <c r="K3" s="44" t="s">
        <v>122</v>
      </c>
      <c r="L3" s="45" t="s">
        <v>122</v>
      </c>
      <c r="M3" s="45" t="s">
        <v>122</v>
      </c>
    </row>
    <row r="4" spans="1:13" x14ac:dyDescent="0.25">
      <c r="A4" s="46" t="s">
        <v>123</v>
      </c>
      <c r="B4" s="47">
        <v>623.75430000000006</v>
      </c>
      <c r="C4" s="48">
        <v>626.01844166666672</v>
      </c>
      <c r="D4" s="47">
        <v>624.07114999999999</v>
      </c>
      <c r="E4" s="48">
        <v>630.03812083333332</v>
      </c>
      <c r="F4" s="47">
        <v>650.40049999999997</v>
      </c>
      <c r="G4" s="48">
        <v>648.48020833333328</v>
      </c>
      <c r="H4" s="47">
        <v>673.34949999999992</v>
      </c>
      <c r="I4" s="48">
        <v>676.81379166666659</v>
      </c>
      <c r="J4" s="47">
        <v>703.9</v>
      </c>
      <c r="K4" s="48">
        <v>703.9</v>
      </c>
      <c r="L4" s="49">
        <f>((K4-C4)/C4)</f>
        <v>0.12440777004266355</v>
      </c>
      <c r="M4" s="49">
        <f>((K4-I4)/I4)</f>
        <v>4.002017787881227E-2</v>
      </c>
    </row>
    <row r="5" spans="1:13" x14ac:dyDescent="0.25">
      <c r="A5" s="46" t="s">
        <v>124</v>
      </c>
      <c r="B5" s="47">
        <v>366.8365</v>
      </c>
      <c r="C5" s="48">
        <v>351.9312083333333</v>
      </c>
      <c r="D5" s="47">
        <v>367.22989999999999</v>
      </c>
      <c r="E5" s="48">
        <v>378.49318333333332</v>
      </c>
      <c r="F5" s="47">
        <v>360.73129999999998</v>
      </c>
      <c r="G5" s="48">
        <v>363.04750000000001</v>
      </c>
      <c r="H5" s="47">
        <v>395.26</v>
      </c>
      <c r="I5" s="48">
        <v>376.53491666666673</v>
      </c>
      <c r="J5" s="47">
        <v>417.8</v>
      </c>
      <c r="K5" s="48">
        <v>410.8</v>
      </c>
      <c r="L5" s="49">
        <f t="shared" ref="L5:L30" si="0">((K5-C5)/C5)</f>
        <v>0.16727357583732347</v>
      </c>
      <c r="M5" s="49">
        <f t="shared" ref="M5:M30" si="1">((K5-I5)/I5)</f>
        <v>9.1001078031939769E-2</v>
      </c>
    </row>
    <row r="6" spans="1:13" x14ac:dyDescent="0.25">
      <c r="A6" s="46" t="s">
        <v>125</v>
      </c>
      <c r="B6" s="47">
        <v>794.81450000000018</v>
      </c>
      <c r="C6" s="48">
        <v>788.69939166666677</v>
      </c>
      <c r="D6" s="47">
        <v>788.82429999999999</v>
      </c>
      <c r="E6" s="48">
        <v>797.12</v>
      </c>
      <c r="F6" s="47">
        <v>844.64430000000004</v>
      </c>
      <c r="G6" s="48">
        <v>819.94320833333336</v>
      </c>
      <c r="H6" s="47">
        <v>889.72329999999988</v>
      </c>
      <c r="I6" s="48">
        <v>874.00823333333335</v>
      </c>
      <c r="J6" s="47">
        <v>887.1</v>
      </c>
      <c r="K6" s="48">
        <v>896.4</v>
      </c>
      <c r="L6" s="49">
        <f t="shared" si="0"/>
        <v>0.13655469938393389</v>
      </c>
      <c r="M6" s="49">
        <f t="shared" si="1"/>
        <v>2.5619628983662844E-2</v>
      </c>
    </row>
    <row r="7" spans="1:13" x14ac:dyDescent="0.25">
      <c r="A7" s="46" t="s">
        <v>126</v>
      </c>
      <c r="B7" s="47">
        <v>509.35640000000001</v>
      </c>
      <c r="C7" s="48">
        <v>509.57052499999998</v>
      </c>
      <c r="D7" s="47">
        <v>513.09310000000005</v>
      </c>
      <c r="E7" s="48">
        <v>513.88557500000002</v>
      </c>
      <c r="F7" s="47">
        <v>560.91919999999993</v>
      </c>
      <c r="G7" s="48">
        <v>520.15035</v>
      </c>
      <c r="H7" s="47">
        <v>543.36239999999998</v>
      </c>
      <c r="I7" s="48">
        <v>553.1582566666666</v>
      </c>
      <c r="J7" s="47">
        <v>566.9</v>
      </c>
      <c r="K7" s="48">
        <v>557.9</v>
      </c>
      <c r="L7" s="49">
        <f t="shared" si="0"/>
        <v>9.4843544963673088E-2</v>
      </c>
      <c r="M7" s="49">
        <f t="shared" si="1"/>
        <v>8.5721279149065487E-3</v>
      </c>
    </row>
    <row r="8" spans="1:13" x14ac:dyDescent="0.25">
      <c r="A8" s="46" t="s">
        <v>127</v>
      </c>
      <c r="B8" s="47">
        <v>674.3</v>
      </c>
      <c r="C8" s="48">
        <v>669.20193333333327</v>
      </c>
      <c r="D8" s="47">
        <v>677.55</v>
      </c>
      <c r="E8" s="48">
        <v>672.84704999999997</v>
      </c>
      <c r="F8" s="47">
        <v>629.17000000000007</v>
      </c>
      <c r="G8" s="48">
        <v>637.93000000000006</v>
      </c>
      <c r="H8" s="47">
        <v>620.05000000000007</v>
      </c>
      <c r="I8" s="48">
        <v>621.56333333333339</v>
      </c>
      <c r="J8" s="47">
        <v>648.70000000000005</v>
      </c>
      <c r="K8" s="48">
        <v>631.1</v>
      </c>
      <c r="L8" s="49">
        <f t="shared" si="0"/>
        <v>-5.6936376653225332E-2</v>
      </c>
      <c r="M8" s="49">
        <f t="shared" si="1"/>
        <v>1.5343032890185446E-2</v>
      </c>
    </row>
    <row r="9" spans="1:13" x14ac:dyDescent="0.25">
      <c r="A9" s="46" t="s">
        <v>128</v>
      </c>
      <c r="B9" s="47">
        <v>3028.2150999999994</v>
      </c>
      <c r="C9" s="48">
        <v>2972.5213706799996</v>
      </c>
      <c r="D9" s="47">
        <v>2929.9448100000004</v>
      </c>
      <c r="E9" s="48">
        <v>2981.9313908333334</v>
      </c>
      <c r="F9" s="47">
        <v>3124.3932000000004</v>
      </c>
      <c r="G9" s="48">
        <v>3086.8025275</v>
      </c>
      <c r="H9" s="47">
        <v>3151.6182999999996</v>
      </c>
      <c r="I9" s="48">
        <v>3095.9634583333332</v>
      </c>
      <c r="J9" s="47">
        <v>3193.4</v>
      </c>
      <c r="K9" s="48">
        <v>3214.6</v>
      </c>
      <c r="L9" s="49">
        <f t="shared" si="0"/>
        <v>8.1438818811459715E-2</v>
      </c>
      <c r="M9" s="49">
        <f t="shared" si="1"/>
        <v>3.8319748686740963E-2</v>
      </c>
    </row>
    <row r="10" spans="1:13" x14ac:dyDescent="0.25">
      <c r="A10" s="46" t="s">
        <v>129</v>
      </c>
      <c r="B10" s="47">
        <v>1113.9547000000002</v>
      </c>
      <c r="C10" s="48">
        <v>1080.8329833333332</v>
      </c>
      <c r="D10" s="47">
        <v>1113.8793000000001</v>
      </c>
      <c r="E10" s="48">
        <v>1106.8508350925003</v>
      </c>
      <c r="F10" s="47">
        <v>1181.2156</v>
      </c>
      <c r="G10" s="48">
        <v>1157.4788666666668</v>
      </c>
      <c r="H10" s="47">
        <v>1242.5931</v>
      </c>
      <c r="I10" s="48">
        <v>1204.7717333333335</v>
      </c>
      <c r="J10" s="47">
        <v>1209.5999999999999</v>
      </c>
      <c r="K10" s="48">
        <v>1242.0999999999999</v>
      </c>
      <c r="L10" s="49">
        <f t="shared" si="0"/>
        <v>0.14920623181697562</v>
      </c>
      <c r="M10" s="49">
        <f t="shared" si="1"/>
        <v>3.0983683990814984E-2</v>
      </c>
    </row>
    <row r="11" spans="1:13" x14ac:dyDescent="0.25">
      <c r="A11" s="46" t="s">
        <v>130</v>
      </c>
      <c r="B11" s="47">
        <v>1544.7435000000003</v>
      </c>
      <c r="C11" s="48">
        <v>1543.389658333333</v>
      </c>
      <c r="D11" s="47">
        <v>1531.6889000000001</v>
      </c>
      <c r="E11" s="48">
        <v>1559.8636250000002</v>
      </c>
      <c r="F11" s="47">
        <v>1583.7206999999999</v>
      </c>
      <c r="G11" s="48">
        <v>1570.0482249999998</v>
      </c>
      <c r="H11" s="47">
        <v>1580.0133999999991</v>
      </c>
      <c r="I11" s="48">
        <v>1600.7887999999996</v>
      </c>
      <c r="J11" s="47">
        <v>1568.1</v>
      </c>
      <c r="K11" s="48">
        <v>1584.9</v>
      </c>
      <c r="L11" s="49">
        <f t="shared" si="0"/>
        <v>2.6895568103969935E-2</v>
      </c>
      <c r="M11" s="49">
        <f t="shared" si="1"/>
        <v>-9.9256066759084629E-3</v>
      </c>
    </row>
    <row r="12" spans="1:13" x14ac:dyDescent="0.25">
      <c r="A12" s="46" t="s">
        <v>131</v>
      </c>
      <c r="B12" s="47">
        <v>317.34629999999999</v>
      </c>
      <c r="C12" s="48">
        <v>314.33763333333332</v>
      </c>
      <c r="D12" s="47">
        <v>342.51300000000003</v>
      </c>
      <c r="E12" s="48">
        <v>330.9699</v>
      </c>
      <c r="F12" s="47">
        <v>442.32080000000002</v>
      </c>
      <c r="G12" s="48">
        <v>401.82343750000001</v>
      </c>
      <c r="H12" s="47">
        <v>496.25</v>
      </c>
      <c r="I12" s="48">
        <v>467.15761666666668</v>
      </c>
      <c r="J12" s="47">
        <v>489.2</v>
      </c>
      <c r="K12" s="48">
        <v>484.9</v>
      </c>
      <c r="L12" s="49">
        <f t="shared" si="0"/>
        <v>0.54260880206410755</v>
      </c>
      <c r="M12" s="49">
        <f t="shared" si="1"/>
        <v>3.7979437132870525E-2</v>
      </c>
    </row>
    <row r="13" spans="1:13" x14ac:dyDescent="0.25">
      <c r="A13" s="46" t="s">
        <v>132</v>
      </c>
      <c r="B13" s="47">
        <v>938.78699999999981</v>
      </c>
      <c r="C13" s="48">
        <v>941.76067499999999</v>
      </c>
      <c r="D13" s="47">
        <v>968.18830000000003</v>
      </c>
      <c r="E13" s="48">
        <v>941.81551666666689</v>
      </c>
      <c r="F13" s="47">
        <v>1013.5733</v>
      </c>
      <c r="G13" s="48">
        <v>986.03505000000007</v>
      </c>
      <c r="H13" s="47">
        <v>1025.2357999999999</v>
      </c>
      <c r="I13" s="48">
        <v>1032.9514583333337</v>
      </c>
      <c r="J13" s="47">
        <v>1032.4000000000001</v>
      </c>
      <c r="K13" s="48">
        <v>1039.4000000000001</v>
      </c>
      <c r="L13" s="49">
        <f t="shared" si="0"/>
        <v>0.10367742845070495</v>
      </c>
      <c r="M13" s="49">
        <f t="shared" si="1"/>
        <v>6.2428312721210842E-3</v>
      </c>
    </row>
    <row r="14" spans="1:13" x14ac:dyDescent="0.25">
      <c r="A14" s="46" t="s">
        <v>133</v>
      </c>
      <c r="B14" s="47">
        <v>1229.4845999999998</v>
      </c>
      <c r="C14" s="48">
        <v>1229.1975999999997</v>
      </c>
      <c r="D14" s="47">
        <v>1269.654</v>
      </c>
      <c r="E14" s="48">
        <v>1248.8778458966665</v>
      </c>
      <c r="F14" s="47">
        <v>1293.9855</v>
      </c>
      <c r="G14" s="48">
        <v>1305.4706083333333</v>
      </c>
      <c r="H14" s="47">
        <v>1271.8193999999999</v>
      </c>
      <c r="I14" s="48">
        <v>1283.3442033333333</v>
      </c>
      <c r="J14" s="47">
        <v>1322.2</v>
      </c>
      <c r="K14" s="48">
        <v>1301.7</v>
      </c>
      <c r="L14" s="49">
        <f t="shared" si="0"/>
        <v>5.8983519004593178E-2</v>
      </c>
      <c r="M14" s="49">
        <f t="shared" si="1"/>
        <v>1.4303097032728812E-2</v>
      </c>
    </row>
    <row r="15" spans="1:13" x14ac:dyDescent="0.25">
      <c r="A15" s="46" t="s">
        <v>134</v>
      </c>
      <c r="B15" s="47">
        <v>1724.5783000000004</v>
      </c>
      <c r="C15" s="48">
        <v>1675.5076916666667</v>
      </c>
      <c r="D15" s="47">
        <v>1644.8296800000001</v>
      </c>
      <c r="E15" s="48">
        <v>1680.944258333333</v>
      </c>
      <c r="F15" s="47">
        <v>1796.0011999999999</v>
      </c>
      <c r="G15" s="48">
        <v>1724.1556658333334</v>
      </c>
      <c r="H15" s="47">
        <v>1854.3324000000002</v>
      </c>
      <c r="I15" s="48">
        <v>1821.6820666666665</v>
      </c>
      <c r="J15" s="47">
        <v>1878.4</v>
      </c>
      <c r="K15" s="48">
        <v>1851.5</v>
      </c>
      <c r="L15" s="49">
        <f t="shared" si="0"/>
        <v>0.10503819780037515</v>
      </c>
      <c r="M15" s="49">
        <f t="shared" si="1"/>
        <v>1.6368352018689331E-2</v>
      </c>
    </row>
    <row r="16" spans="1:13" x14ac:dyDescent="0.25">
      <c r="A16" s="50" t="s">
        <v>135</v>
      </c>
      <c r="B16" s="51">
        <v>12866.171200000001</v>
      </c>
      <c r="C16" s="52">
        <v>12702.969112346665</v>
      </c>
      <c r="D16" s="51">
        <v>12771.466440000004</v>
      </c>
      <c r="E16" s="52">
        <v>12843.637300989167</v>
      </c>
      <c r="F16" s="51">
        <v>13481.0756</v>
      </c>
      <c r="G16" s="52">
        <v>13221.365647500001</v>
      </c>
      <c r="H16" s="51">
        <v>13743.607599999999</v>
      </c>
      <c r="I16" s="52">
        <v>13608.737868333334</v>
      </c>
      <c r="J16" s="51">
        <f>SUM(J4:J15)</f>
        <v>13917.700000000003</v>
      </c>
      <c r="K16" s="52">
        <f>SUM(K4:K15)</f>
        <v>13919.199999999999</v>
      </c>
      <c r="L16" s="53">
        <f>((K16-C16)/C16)</f>
        <v>9.574382783244087E-2</v>
      </c>
      <c r="M16" s="53">
        <f t="shared" si="1"/>
        <v>2.2813440502009442E-2</v>
      </c>
    </row>
    <row r="17" spans="1:13" x14ac:dyDescent="0.25">
      <c r="A17" s="54" t="s">
        <v>34</v>
      </c>
      <c r="B17" s="47">
        <v>508.2</v>
      </c>
      <c r="C17" s="48">
        <v>498.99583333333328</v>
      </c>
      <c r="D17" s="47">
        <v>520.5</v>
      </c>
      <c r="E17" s="48">
        <v>511.85833333333335</v>
      </c>
      <c r="F17" s="47">
        <v>549.35</v>
      </c>
      <c r="G17" s="48">
        <v>524.9041666666667</v>
      </c>
      <c r="H17" s="47">
        <v>606.31999999999994</v>
      </c>
      <c r="I17" s="48">
        <v>561.88833333333343</v>
      </c>
      <c r="J17" s="47">
        <v>587.9</v>
      </c>
      <c r="K17" s="48">
        <v>597.5</v>
      </c>
      <c r="L17" s="49">
        <f t="shared" si="0"/>
        <v>0.1974047879491313</v>
      </c>
      <c r="M17" s="49">
        <f t="shared" si="1"/>
        <v>6.3378547932121554E-2</v>
      </c>
    </row>
    <row r="18" spans="1:13" x14ac:dyDescent="0.25">
      <c r="A18" s="54" t="s">
        <v>136</v>
      </c>
      <c r="B18" s="47">
        <v>148.89999999999998</v>
      </c>
      <c r="C18" s="48">
        <v>150.89999999999998</v>
      </c>
      <c r="D18" s="47">
        <v>147.55000000000001</v>
      </c>
      <c r="E18" s="48">
        <v>146.61250000000001</v>
      </c>
      <c r="F18" s="47">
        <v>155</v>
      </c>
      <c r="G18" s="48">
        <v>148.89166666666665</v>
      </c>
      <c r="H18" s="47">
        <v>166.7</v>
      </c>
      <c r="I18" s="48">
        <v>153.92500000000001</v>
      </c>
      <c r="J18" s="47">
        <v>164.4</v>
      </c>
      <c r="K18" s="48">
        <v>162.19999999999999</v>
      </c>
      <c r="L18" s="49">
        <f t="shared" si="0"/>
        <v>7.4884029158383117E-2</v>
      </c>
      <c r="M18" s="49">
        <f t="shared" si="1"/>
        <v>5.3759948026636195E-2</v>
      </c>
    </row>
    <row r="19" spans="1:13" x14ac:dyDescent="0.25">
      <c r="A19" s="54" t="s">
        <v>29</v>
      </c>
      <c r="B19" s="47">
        <v>45.9</v>
      </c>
      <c r="C19" s="48">
        <v>47.430333333333337</v>
      </c>
      <c r="D19" s="47">
        <v>43.9</v>
      </c>
      <c r="E19" s="48">
        <v>44.733333333333327</v>
      </c>
      <c r="F19" s="47">
        <v>60.300000000000004</v>
      </c>
      <c r="G19" s="48">
        <v>60.141666666666666</v>
      </c>
      <c r="H19" s="47">
        <v>61.9</v>
      </c>
      <c r="I19" s="48">
        <v>59.958333333333336</v>
      </c>
      <c r="J19" s="47">
        <v>63.8</v>
      </c>
      <c r="K19" s="48">
        <v>63.1</v>
      </c>
      <c r="L19" s="49">
        <f t="shared" si="0"/>
        <v>0.33037226528733366</v>
      </c>
      <c r="M19" s="49">
        <f t="shared" si="1"/>
        <v>5.2397498262682397E-2</v>
      </c>
    </row>
    <row r="20" spans="1:13" x14ac:dyDescent="0.25">
      <c r="A20" s="54" t="s">
        <v>32</v>
      </c>
      <c r="B20" s="47">
        <v>767.48820000000012</v>
      </c>
      <c r="C20" s="48">
        <v>676.63534166666682</v>
      </c>
      <c r="D20" s="47">
        <v>854.34940000000006</v>
      </c>
      <c r="E20" s="48">
        <v>828.62876666666671</v>
      </c>
      <c r="F20" s="47">
        <v>739.37022899999999</v>
      </c>
      <c r="G20" s="48">
        <v>781.46428556833348</v>
      </c>
      <c r="H20" s="47">
        <v>715.37920000000008</v>
      </c>
      <c r="I20" s="48">
        <v>731.8195465</v>
      </c>
      <c r="J20" s="47">
        <v>585.9</v>
      </c>
      <c r="K20" s="48">
        <v>649.4</v>
      </c>
      <c r="L20" s="49">
        <f t="shared" si="0"/>
        <v>-4.0251136749052459E-2</v>
      </c>
      <c r="M20" s="49">
        <f t="shared" si="1"/>
        <v>-0.11262277277804307</v>
      </c>
    </row>
    <row r="21" spans="1:13" x14ac:dyDescent="0.25">
      <c r="A21" s="55" t="s">
        <v>137</v>
      </c>
      <c r="B21" s="51">
        <v>1470.4882</v>
      </c>
      <c r="C21" s="52">
        <v>1373.9615083333333</v>
      </c>
      <c r="D21" s="51">
        <v>1566.2993999999999</v>
      </c>
      <c r="E21" s="52">
        <v>1531.8329333333334</v>
      </c>
      <c r="F21" s="51">
        <v>1504.020229</v>
      </c>
      <c r="G21" s="52">
        <v>1515.4017855683335</v>
      </c>
      <c r="H21" s="51">
        <v>1550.2991999999999</v>
      </c>
      <c r="I21" s="52">
        <v>1507.5912131666669</v>
      </c>
      <c r="J21" s="51">
        <f>SUM(J17:J20)</f>
        <v>1402</v>
      </c>
      <c r="K21" s="52">
        <f>SUM(K17:K20)</f>
        <v>1472.2</v>
      </c>
      <c r="L21" s="53">
        <f t="shared" si="0"/>
        <v>7.1500177458270794E-2</v>
      </c>
      <c r="M21" s="53">
        <f t="shared" si="1"/>
        <v>-2.347533791493004E-2</v>
      </c>
    </row>
    <row r="22" spans="1:13" x14ac:dyDescent="0.25">
      <c r="A22" s="54" t="s">
        <v>27</v>
      </c>
      <c r="B22" s="47">
        <v>5</v>
      </c>
      <c r="C22" s="48">
        <v>4.833333333333333</v>
      </c>
      <c r="D22" s="47">
        <v>5</v>
      </c>
      <c r="E22" s="48">
        <v>5</v>
      </c>
      <c r="F22" s="47">
        <v>5</v>
      </c>
      <c r="G22" s="48">
        <v>5</v>
      </c>
      <c r="H22" s="47">
        <v>5</v>
      </c>
      <c r="I22" s="48">
        <v>5</v>
      </c>
      <c r="J22" s="47">
        <v>5</v>
      </c>
      <c r="K22" s="48">
        <v>5</v>
      </c>
      <c r="L22" s="49">
        <f t="shared" si="0"/>
        <v>3.4482758620689717E-2</v>
      </c>
      <c r="M22" s="49">
        <f t="shared" si="1"/>
        <v>0</v>
      </c>
    </row>
    <row r="23" spans="1:13" x14ac:dyDescent="0.25">
      <c r="A23" s="54" t="s">
        <v>28</v>
      </c>
      <c r="B23" s="47">
        <v>35.5</v>
      </c>
      <c r="C23" s="48">
        <v>35.18333333333333</v>
      </c>
      <c r="D23" s="47">
        <v>41.4</v>
      </c>
      <c r="E23" s="48">
        <v>39.125</v>
      </c>
      <c r="F23" s="47">
        <v>36.15</v>
      </c>
      <c r="G23" s="48">
        <v>37.499999999999993</v>
      </c>
      <c r="H23" s="47">
        <v>42.55</v>
      </c>
      <c r="I23" s="48">
        <v>39.012500000000003</v>
      </c>
      <c r="J23" s="47">
        <v>42.7</v>
      </c>
      <c r="K23" s="48">
        <v>40.799999999999997</v>
      </c>
      <c r="L23" s="49">
        <f t="shared" si="0"/>
        <v>0.15963998105163432</v>
      </c>
      <c r="M23" s="49">
        <f t="shared" si="1"/>
        <v>4.5818647869272519E-2</v>
      </c>
    </row>
    <row r="24" spans="1:13" x14ac:dyDescent="0.25">
      <c r="A24" s="54" t="s">
        <v>138</v>
      </c>
      <c r="B24" s="47">
        <v>113.6</v>
      </c>
      <c r="C24" s="48">
        <v>113.39166666666664</v>
      </c>
      <c r="D24" s="47">
        <v>112.95</v>
      </c>
      <c r="E24" s="48">
        <v>114.15666666666668</v>
      </c>
      <c r="F24" s="47"/>
      <c r="G24" s="48"/>
      <c r="H24" s="47"/>
      <c r="I24" s="48"/>
      <c r="J24" s="47"/>
      <c r="K24" s="48"/>
      <c r="L24" s="49"/>
      <c r="M24" s="49"/>
    </row>
    <row r="25" spans="1:13" ht="15" customHeight="1" x14ac:dyDescent="0.25">
      <c r="A25" s="56" t="s">
        <v>139</v>
      </c>
      <c r="B25" s="47">
        <v>125</v>
      </c>
      <c r="C25" s="48">
        <v>119.32083333333333</v>
      </c>
      <c r="D25" s="47">
        <v>171.12</v>
      </c>
      <c r="E25" s="48">
        <v>135.06416666666667</v>
      </c>
      <c r="F25" s="47">
        <v>280.39789999999999</v>
      </c>
      <c r="G25" s="48">
        <v>229.14685833333337</v>
      </c>
      <c r="H25" s="47">
        <v>348.16949999999997</v>
      </c>
      <c r="I25" s="48">
        <v>310.98673333333335</v>
      </c>
      <c r="J25" s="47">
        <v>342.4</v>
      </c>
      <c r="K25" s="48">
        <v>347.3</v>
      </c>
      <c r="L25" s="49">
        <f t="shared" si="0"/>
        <v>1.9106400810140729</v>
      </c>
      <c r="M25" s="49">
        <f t="shared" si="1"/>
        <v>0.11676789642259122</v>
      </c>
    </row>
    <row r="26" spans="1:13" ht="15" customHeight="1" x14ac:dyDescent="0.25">
      <c r="A26" s="57" t="s">
        <v>36</v>
      </c>
      <c r="B26" s="47">
        <v>258.5333</v>
      </c>
      <c r="C26" s="48">
        <v>244.42776666666668</v>
      </c>
      <c r="D26" s="47">
        <v>464.16</v>
      </c>
      <c r="E26" s="48">
        <v>351.00776666666667</v>
      </c>
      <c r="F26" s="47">
        <v>484.67</v>
      </c>
      <c r="G26" s="48">
        <v>475.64833333333331</v>
      </c>
      <c r="H26" s="47">
        <v>494.78000000000003</v>
      </c>
      <c r="I26" s="48">
        <v>488.33750000000003</v>
      </c>
      <c r="J26" s="47">
        <v>514.70000000000005</v>
      </c>
      <c r="K26" s="48">
        <v>507.8</v>
      </c>
      <c r="L26" s="49">
        <f t="shared" si="0"/>
        <v>1.0775053788897142</v>
      </c>
      <c r="M26" s="49">
        <f t="shared" si="1"/>
        <v>3.9854608749072054E-2</v>
      </c>
    </row>
    <row r="27" spans="1:13" x14ac:dyDescent="0.25">
      <c r="A27" s="54" t="s">
        <v>35</v>
      </c>
      <c r="B27" s="47">
        <v>270.8</v>
      </c>
      <c r="C27" s="48">
        <v>267.38333333333333</v>
      </c>
      <c r="D27" s="47">
        <v>286.40000000000009</v>
      </c>
      <c r="E27" s="48">
        <v>275.00833333333338</v>
      </c>
      <c r="F27" s="47">
        <v>306.73329999999999</v>
      </c>
      <c r="G27" s="48">
        <v>304.25276666666667</v>
      </c>
      <c r="H27" s="47">
        <v>316.3</v>
      </c>
      <c r="I27" s="48">
        <v>318.67081666666667</v>
      </c>
      <c r="J27" s="47">
        <v>323.5</v>
      </c>
      <c r="K27" s="48">
        <v>324.3</v>
      </c>
      <c r="L27" s="49">
        <f t="shared" si="0"/>
        <v>0.2128654241725364</v>
      </c>
      <c r="M27" s="49">
        <f t="shared" si="1"/>
        <v>1.7664571209297569E-2</v>
      </c>
    </row>
    <row r="28" spans="1:13" x14ac:dyDescent="0.25">
      <c r="A28" s="54" t="s">
        <v>33</v>
      </c>
      <c r="B28" s="47">
        <v>415.91999999999985</v>
      </c>
      <c r="C28" s="48">
        <v>412.30583333333323</v>
      </c>
      <c r="D28" s="47">
        <v>429.08999999999992</v>
      </c>
      <c r="E28" s="48">
        <v>419.98</v>
      </c>
      <c r="F28" s="47">
        <v>434.97999999999996</v>
      </c>
      <c r="G28" s="48">
        <v>428.43749999999994</v>
      </c>
      <c r="H28" s="47">
        <v>444.38</v>
      </c>
      <c r="I28" s="48">
        <v>437.60500000000002</v>
      </c>
      <c r="J28" s="47">
        <v>423.3</v>
      </c>
      <c r="K28" s="48">
        <v>431.1</v>
      </c>
      <c r="L28" s="49">
        <f t="shared" si="0"/>
        <v>4.5583072436116721E-2</v>
      </c>
      <c r="M28" s="49">
        <f t="shared" si="1"/>
        <v>-1.4865003827652781E-2</v>
      </c>
    </row>
    <row r="29" spans="1:13" x14ac:dyDescent="0.25">
      <c r="A29" s="55" t="s">
        <v>140</v>
      </c>
      <c r="B29" s="51">
        <v>1224.3532999999998</v>
      </c>
      <c r="C29" s="52">
        <v>1196.8460999999998</v>
      </c>
      <c r="D29" s="51">
        <v>1510.1200000000001</v>
      </c>
      <c r="E29" s="52">
        <v>1339.3419333333334</v>
      </c>
      <c r="F29" s="51">
        <v>1547.9312</v>
      </c>
      <c r="G29" s="52">
        <v>1479.9854583333333</v>
      </c>
      <c r="H29" s="51">
        <v>1651.1795000000002</v>
      </c>
      <c r="I29" s="52">
        <v>1599.6125500000001</v>
      </c>
      <c r="J29" s="51">
        <f>SUM(J22:J28)</f>
        <v>1651.6</v>
      </c>
      <c r="K29" s="52">
        <f>SUM(K22:K28)</f>
        <v>1656.3000000000002</v>
      </c>
      <c r="L29" s="53">
        <f t="shared" si="0"/>
        <v>0.38388720153744121</v>
      </c>
      <c r="M29" s="53">
        <f t="shared" si="1"/>
        <v>3.5438237840782212E-2</v>
      </c>
    </row>
    <row r="30" spans="1:13" x14ac:dyDescent="0.25">
      <c r="A30" s="55" t="s">
        <v>141</v>
      </c>
      <c r="B30" s="51">
        <v>15561.012699999999</v>
      </c>
      <c r="C30" s="52">
        <v>15273.776720679998</v>
      </c>
      <c r="D30" s="51">
        <v>15847.885840000004</v>
      </c>
      <c r="E30" s="52">
        <v>15714.812167655833</v>
      </c>
      <c r="F30" s="51">
        <v>16533.027029000001</v>
      </c>
      <c r="G30" s="52">
        <v>16216.752891401668</v>
      </c>
      <c r="H30" s="51">
        <v>16945.086299999999</v>
      </c>
      <c r="I30" s="52">
        <v>16715.941631500002</v>
      </c>
      <c r="J30" s="51">
        <f>J16+J21+J29</f>
        <v>16971.300000000003</v>
      </c>
      <c r="K30" s="52">
        <f>K16+K21+K29</f>
        <v>17047.7</v>
      </c>
      <c r="L30" s="53">
        <f t="shared" si="0"/>
        <v>0.11614175797909834</v>
      </c>
      <c r="M30" s="53">
        <f t="shared" si="1"/>
        <v>1.9846825013723667E-2</v>
      </c>
    </row>
    <row r="31" spans="1:13" x14ac:dyDescent="0.25">
      <c r="A31" s="12" t="s">
        <v>239</v>
      </c>
      <c r="B31" s="58"/>
      <c r="C31" s="58"/>
      <c r="D31" s="58"/>
      <c r="E31" s="58"/>
      <c r="F31" s="58"/>
      <c r="G31" s="58"/>
      <c r="H31" s="58"/>
      <c r="I31" s="58"/>
      <c r="J31" s="58"/>
      <c r="K31" s="58"/>
      <c r="L31" s="59"/>
      <c r="M31" s="59"/>
    </row>
    <row r="32" spans="1:13" x14ac:dyDescent="0.25">
      <c r="A32" s="12" t="s">
        <v>142</v>
      </c>
      <c r="B32" s="58"/>
      <c r="C32" s="58"/>
      <c r="D32" s="58"/>
      <c r="E32" s="58"/>
      <c r="F32" s="58"/>
      <c r="G32" s="58"/>
      <c r="H32" s="58"/>
      <c r="I32" s="58"/>
      <c r="J32" s="58"/>
      <c r="K32" s="58"/>
      <c r="L32" s="59"/>
      <c r="M32" s="59"/>
    </row>
    <row r="33" spans="1:13" x14ac:dyDescent="0.25">
      <c r="A33" s="12" t="s">
        <v>143</v>
      </c>
      <c r="B33" s="58"/>
      <c r="C33" s="58"/>
      <c r="D33" s="58"/>
      <c r="E33" s="58"/>
      <c r="F33" s="58"/>
      <c r="G33" s="58"/>
      <c r="H33" s="58"/>
      <c r="I33" s="58"/>
      <c r="J33" s="58"/>
      <c r="K33" s="58"/>
      <c r="L33" s="59"/>
      <c r="M33" s="59"/>
    </row>
    <row r="34" spans="1:13" x14ac:dyDescent="0.25">
      <c r="A34" s="12" t="s">
        <v>97</v>
      </c>
      <c r="B34" s="58"/>
      <c r="C34" s="58"/>
      <c r="D34" s="58"/>
      <c r="E34" s="58"/>
      <c r="F34" s="58"/>
      <c r="G34" s="58"/>
      <c r="H34" s="58"/>
      <c r="I34" s="58"/>
      <c r="J34" s="58"/>
      <c r="K34" s="58"/>
      <c r="L34" s="59"/>
      <c r="M34" s="59"/>
    </row>
  </sheetData>
  <mergeCells count="5">
    <mergeCell ref="B2:C2"/>
    <mergeCell ref="D2:E2"/>
    <mergeCell ref="F2:G2"/>
    <mergeCell ref="H2:I2"/>
    <mergeCell ref="J2:K2"/>
  </mergeCells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workbookViewId="0">
      <selection activeCell="A22" sqref="A22"/>
    </sheetView>
  </sheetViews>
  <sheetFormatPr baseColWidth="10" defaultRowHeight="15" x14ac:dyDescent="0.25"/>
  <cols>
    <col min="1" max="1" width="27.42578125" customWidth="1"/>
    <col min="6" max="6" width="11.28515625" customWidth="1"/>
  </cols>
  <sheetData>
    <row r="1" spans="1:13" ht="17.25" x14ac:dyDescent="0.25">
      <c r="A1" s="127" t="s">
        <v>157</v>
      </c>
      <c r="B1" s="60"/>
      <c r="C1" s="60"/>
      <c r="D1" s="60"/>
      <c r="E1" s="60"/>
      <c r="F1" s="60"/>
      <c r="G1" s="136"/>
    </row>
    <row r="2" spans="1:13" ht="60" x14ac:dyDescent="0.25">
      <c r="A2" s="61"/>
      <c r="B2" s="179">
        <v>2015</v>
      </c>
      <c r="C2" s="180"/>
      <c r="D2" s="179">
        <v>2016</v>
      </c>
      <c r="E2" s="180"/>
      <c r="F2" s="179">
        <v>2017</v>
      </c>
      <c r="G2" s="180"/>
      <c r="H2" s="179">
        <v>2018</v>
      </c>
      <c r="I2" s="180"/>
      <c r="J2" s="179">
        <v>2019</v>
      </c>
      <c r="K2" s="180"/>
      <c r="L2" s="33" t="s">
        <v>238</v>
      </c>
      <c r="M2" s="33" t="s">
        <v>237</v>
      </c>
    </row>
    <row r="3" spans="1:13" ht="26.25" x14ac:dyDescent="0.25">
      <c r="A3" s="1"/>
      <c r="B3" s="43" t="s">
        <v>121</v>
      </c>
      <c r="C3" s="44" t="s">
        <v>122</v>
      </c>
      <c r="D3" s="43" t="s">
        <v>121</v>
      </c>
      <c r="E3" s="44" t="s">
        <v>122</v>
      </c>
      <c r="F3" s="43" t="s">
        <v>121</v>
      </c>
      <c r="G3" s="44" t="s">
        <v>122</v>
      </c>
      <c r="H3" s="43" t="s">
        <v>121</v>
      </c>
      <c r="I3" s="44" t="s">
        <v>122</v>
      </c>
      <c r="J3" s="43" t="s">
        <v>121</v>
      </c>
      <c r="K3" s="44" t="s">
        <v>122</v>
      </c>
      <c r="L3" s="45" t="s">
        <v>122</v>
      </c>
      <c r="M3" s="45" t="s">
        <v>122</v>
      </c>
    </row>
    <row r="4" spans="1:13" x14ac:dyDescent="0.25">
      <c r="A4" s="46" t="s">
        <v>123</v>
      </c>
      <c r="B4" s="62">
        <v>1.4703998597692935</v>
      </c>
      <c r="C4" s="63">
        <v>1.4750451343020698</v>
      </c>
      <c r="D4" s="62">
        <v>1.4404270905460055</v>
      </c>
      <c r="E4" s="63">
        <v>1.4743637723084744</v>
      </c>
      <c r="F4" s="62">
        <v>1.5039895731206443</v>
      </c>
      <c r="G4" s="63">
        <v>1.5124362100194442</v>
      </c>
      <c r="H4" s="62">
        <v>1.5735155979631184</v>
      </c>
      <c r="I4" s="63">
        <v>1.5935648869380286</v>
      </c>
      <c r="J4" s="62">
        <v>1.63</v>
      </c>
      <c r="K4" s="63">
        <v>1.64</v>
      </c>
      <c r="L4" s="64">
        <f>K4-C4</f>
        <v>0.16495486569793005</v>
      </c>
      <c r="M4" s="64">
        <f>K4-I4</f>
        <v>4.6435113061971345E-2</v>
      </c>
    </row>
    <row r="5" spans="1:13" x14ac:dyDescent="0.25">
      <c r="A5" s="46" t="s">
        <v>124</v>
      </c>
      <c r="B5" s="62">
        <v>2.9937432350378836</v>
      </c>
      <c r="C5" s="63">
        <v>2.8047694394711162</v>
      </c>
      <c r="D5" s="62">
        <v>2.9967563592430628</v>
      </c>
      <c r="E5" s="63">
        <v>3.0935594365851027</v>
      </c>
      <c r="F5" s="62">
        <v>2.8988932214738665</v>
      </c>
      <c r="G5" s="63">
        <v>2.9323905564746973</v>
      </c>
      <c r="H5" s="62">
        <v>3.1767791940735273</v>
      </c>
      <c r="I5" s="63">
        <v>3.0023679536933501</v>
      </c>
      <c r="J5" s="62">
        <v>3.41</v>
      </c>
      <c r="K5" s="63">
        <v>3.33</v>
      </c>
      <c r="L5" s="64">
        <f t="shared" ref="L5:L17" si="0">K5-C5</f>
        <v>0.52523056052888384</v>
      </c>
      <c r="M5" s="64">
        <f t="shared" ref="M5:M17" si="1">K5-I5</f>
        <v>0.32763204630664999</v>
      </c>
    </row>
    <row r="6" spans="1:13" x14ac:dyDescent="0.25">
      <c r="A6" s="46" t="s">
        <v>125</v>
      </c>
      <c r="B6" s="62">
        <v>1.354930099555179</v>
      </c>
      <c r="C6" s="63">
        <v>1.3483657399620241</v>
      </c>
      <c r="D6" s="62">
        <v>1.3603343773830852</v>
      </c>
      <c r="E6" s="63">
        <v>1.3593422612478905</v>
      </c>
      <c r="F6" s="62">
        <v>1.4724116518751036</v>
      </c>
      <c r="G6" s="63">
        <v>1.4253300256115684</v>
      </c>
      <c r="H6" s="62">
        <v>1.5831678088949106</v>
      </c>
      <c r="I6" s="63">
        <v>1.5379114024517515</v>
      </c>
      <c r="J6" s="62">
        <v>1.56</v>
      </c>
      <c r="K6" s="63">
        <v>1.59</v>
      </c>
      <c r="L6" s="64">
        <f t="shared" si="0"/>
        <v>0.24163426003797595</v>
      </c>
      <c r="M6" s="64">
        <f t="shared" si="1"/>
        <v>5.2088597548248572E-2</v>
      </c>
    </row>
    <row r="7" spans="1:13" x14ac:dyDescent="0.25">
      <c r="A7" s="46" t="s">
        <v>126</v>
      </c>
      <c r="B7" s="62">
        <v>1.2759412900615952</v>
      </c>
      <c r="C7" s="63">
        <v>1.2707883010044752</v>
      </c>
      <c r="D7" s="62">
        <v>1.2947204366881944</v>
      </c>
      <c r="E7" s="63">
        <v>1.283422775762308</v>
      </c>
      <c r="F7" s="62">
        <v>1.5002192193542585</v>
      </c>
      <c r="G7" s="63">
        <v>1.3766625088612832</v>
      </c>
      <c r="H7" s="62">
        <v>1.4427208137012941</v>
      </c>
      <c r="I7" s="63">
        <v>1.4767165597306759</v>
      </c>
      <c r="J7" s="62">
        <v>1.53</v>
      </c>
      <c r="K7" s="63">
        <v>1.5</v>
      </c>
      <c r="L7" s="64">
        <f t="shared" si="0"/>
        <v>0.22921169899552485</v>
      </c>
      <c r="M7" s="64">
        <f t="shared" si="1"/>
        <v>2.3283440269324052E-2</v>
      </c>
    </row>
    <row r="8" spans="1:13" x14ac:dyDescent="0.25">
      <c r="A8" s="46" t="s">
        <v>127</v>
      </c>
      <c r="B8" s="62">
        <v>1.5626635670891285</v>
      </c>
      <c r="C8" s="63">
        <v>1.5553601172148472</v>
      </c>
      <c r="D8" s="62">
        <v>1.5926899522804341</v>
      </c>
      <c r="E8" s="63">
        <v>1.5588996174932295</v>
      </c>
      <c r="F8" s="62">
        <v>1.7481982559365556</v>
      </c>
      <c r="G8" s="63">
        <v>1.626430635801092</v>
      </c>
      <c r="H8" s="62">
        <v>1.7397234794469589</v>
      </c>
      <c r="I8" s="63">
        <v>1.7384135619753169</v>
      </c>
      <c r="J8" s="62">
        <v>1.85</v>
      </c>
      <c r="K8" s="63">
        <v>1.8</v>
      </c>
      <c r="L8" s="64">
        <f t="shared" si="0"/>
        <v>0.24463988278515281</v>
      </c>
      <c r="M8" s="64">
        <f t="shared" si="1"/>
        <v>6.158643802468311E-2</v>
      </c>
    </row>
    <row r="9" spans="1:13" x14ac:dyDescent="0.25">
      <c r="A9" s="46" t="s">
        <v>128</v>
      </c>
      <c r="B9" s="62">
        <v>2.4180006041548729</v>
      </c>
      <c r="C9" s="63">
        <v>2.3673497829307224</v>
      </c>
      <c r="D9" s="62">
        <v>2.368311122802238</v>
      </c>
      <c r="E9" s="63">
        <v>2.3735017753964009</v>
      </c>
      <c r="F9" s="62">
        <v>2.4745157579993697</v>
      </c>
      <c r="G9" s="63">
        <v>2.4324196158654794</v>
      </c>
      <c r="H9" s="62">
        <v>2.4780785364220961</v>
      </c>
      <c r="I9" s="63">
        <v>2.4337731695657538</v>
      </c>
      <c r="J9" s="62">
        <v>2.38</v>
      </c>
      <c r="K9" s="63">
        <v>2.46</v>
      </c>
      <c r="L9" s="64">
        <f t="shared" si="0"/>
        <v>9.2650217069277563E-2</v>
      </c>
      <c r="M9" s="64">
        <f t="shared" si="1"/>
        <v>2.6226830434246118E-2</v>
      </c>
    </row>
    <row r="10" spans="1:13" x14ac:dyDescent="0.25">
      <c r="A10" s="46" t="s">
        <v>129</v>
      </c>
      <c r="B10" s="62">
        <v>1.4075828629857645</v>
      </c>
      <c r="C10" s="63">
        <v>1.3628245137285842</v>
      </c>
      <c r="D10" s="62">
        <v>1.403590567127952</v>
      </c>
      <c r="E10" s="63">
        <v>1.3908630162915616</v>
      </c>
      <c r="F10" s="62">
        <v>1.5485669918774372</v>
      </c>
      <c r="G10" s="63">
        <v>1.4738043990358718</v>
      </c>
      <c r="H10" s="62">
        <v>1.6088444615859896</v>
      </c>
      <c r="I10" s="63">
        <v>1.5711438067779979</v>
      </c>
      <c r="J10" s="62">
        <v>1.55</v>
      </c>
      <c r="K10" s="63">
        <v>1.61</v>
      </c>
      <c r="L10" s="64">
        <f t="shared" si="0"/>
        <v>0.24717548627141595</v>
      </c>
      <c r="M10" s="64">
        <f t="shared" si="1"/>
        <v>3.8856193222002178E-2</v>
      </c>
    </row>
    <row r="11" spans="1:13" x14ac:dyDescent="0.25">
      <c r="A11" s="46" t="s">
        <v>130</v>
      </c>
      <c r="B11" s="62">
        <v>1.4551707529774545</v>
      </c>
      <c r="C11" s="63">
        <v>1.4596479875035027</v>
      </c>
      <c r="D11" s="62">
        <v>1.4455578586941911</v>
      </c>
      <c r="E11" s="63">
        <v>1.4746512994433716</v>
      </c>
      <c r="F11" s="62">
        <v>1.5173119360895646</v>
      </c>
      <c r="G11" s="63">
        <v>1.4926602645487717</v>
      </c>
      <c r="H11" s="62">
        <v>1.5330434380931586</v>
      </c>
      <c r="I11" s="63">
        <v>1.5427040954610582</v>
      </c>
      <c r="J11" s="62">
        <v>1.57</v>
      </c>
      <c r="K11" s="63">
        <v>1.56</v>
      </c>
      <c r="L11" s="64">
        <f t="shared" si="0"/>
        <v>0.10035201249649739</v>
      </c>
      <c r="M11" s="64">
        <f t="shared" si="1"/>
        <v>1.7295904538941809E-2</v>
      </c>
    </row>
    <row r="12" spans="1:13" x14ac:dyDescent="0.25">
      <c r="A12" s="46" t="s">
        <v>131</v>
      </c>
      <c r="B12" s="62">
        <v>1.5695453406813629</v>
      </c>
      <c r="C12" s="63">
        <v>1.563440630116655</v>
      </c>
      <c r="D12" s="62">
        <v>1.7434195219556081</v>
      </c>
      <c r="E12" s="63">
        <v>1.651630786252464</v>
      </c>
      <c r="F12" s="62">
        <v>1.7255358891044392</v>
      </c>
      <c r="G12" s="63">
        <v>1.7790505831395553</v>
      </c>
      <c r="H12" s="62">
        <v>1.9760529180272963</v>
      </c>
      <c r="I12" s="63">
        <v>1.8370594234559283</v>
      </c>
      <c r="J12" s="62">
        <v>1.95</v>
      </c>
      <c r="K12" s="63">
        <v>1.91</v>
      </c>
      <c r="L12" s="64">
        <f t="shared" si="0"/>
        <v>0.3465593698833449</v>
      </c>
      <c r="M12" s="64">
        <f t="shared" si="1"/>
        <v>7.29405765440716E-2</v>
      </c>
    </row>
    <row r="13" spans="1:13" x14ac:dyDescent="0.25">
      <c r="A13" s="46" t="s">
        <v>132</v>
      </c>
      <c r="B13" s="62">
        <v>1.4115301595181213</v>
      </c>
      <c r="C13" s="63">
        <v>1.4200693710969714</v>
      </c>
      <c r="D13" s="62">
        <v>1.4813146694908006</v>
      </c>
      <c r="E13" s="63">
        <v>1.4170122880669409</v>
      </c>
      <c r="F13" s="62">
        <v>1.5556280555374489</v>
      </c>
      <c r="G13" s="63">
        <v>1.505541095210188</v>
      </c>
      <c r="H13" s="62">
        <v>1.5245036484696275</v>
      </c>
      <c r="I13" s="63">
        <v>1.5587149457839675</v>
      </c>
      <c r="J13" s="62">
        <v>1.51</v>
      </c>
      <c r="K13" s="63">
        <v>1.54</v>
      </c>
      <c r="L13" s="64">
        <f t="shared" si="0"/>
        <v>0.11993062890302864</v>
      </c>
      <c r="M13" s="64">
        <f t="shared" si="1"/>
        <v>-1.8714945783967485E-2</v>
      </c>
    </row>
    <row r="14" spans="1:13" x14ac:dyDescent="0.25">
      <c r="A14" s="46" t="s">
        <v>133</v>
      </c>
      <c r="B14" s="62">
        <v>1.3913511216250121</v>
      </c>
      <c r="C14" s="63">
        <v>1.3810602716044089</v>
      </c>
      <c r="D14" s="62">
        <v>1.4257213580299242</v>
      </c>
      <c r="E14" s="63">
        <v>1.3980827994742491</v>
      </c>
      <c r="F14" s="62">
        <v>1.4653520945052445</v>
      </c>
      <c r="G14" s="63">
        <v>1.4706113564404755</v>
      </c>
      <c r="H14" s="62">
        <v>1.4480133285699046</v>
      </c>
      <c r="I14" s="63">
        <v>1.4587882936339749</v>
      </c>
      <c r="J14" s="62">
        <v>1.53</v>
      </c>
      <c r="K14" s="63">
        <v>1.49</v>
      </c>
      <c r="L14" s="64">
        <f t="shared" si="0"/>
        <v>0.10893972839559107</v>
      </c>
      <c r="M14" s="64">
        <f t="shared" si="1"/>
        <v>3.1211706366025105E-2</v>
      </c>
    </row>
    <row r="15" spans="1:13" x14ac:dyDescent="0.25">
      <c r="A15" s="46" t="s">
        <v>134</v>
      </c>
      <c r="B15" s="62">
        <v>1.5722481501426036</v>
      </c>
      <c r="C15" s="63">
        <v>1.5232380437852653</v>
      </c>
      <c r="D15" s="62">
        <v>1.4557704723834763</v>
      </c>
      <c r="E15" s="63">
        <v>1.5001747361812421</v>
      </c>
      <c r="F15" s="62">
        <v>1.583550464272971</v>
      </c>
      <c r="G15" s="63">
        <v>1.5238259105645411</v>
      </c>
      <c r="H15" s="62">
        <v>1.6160946848860698</v>
      </c>
      <c r="I15" s="63">
        <v>1.5730070584099045</v>
      </c>
      <c r="J15" s="62">
        <v>1.59</v>
      </c>
      <c r="K15" s="63">
        <v>1.57</v>
      </c>
      <c r="L15" s="64">
        <f t="shared" si="0"/>
        <v>4.6761956214734779E-2</v>
      </c>
      <c r="M15" s="64">
        <f t="shared" si="1"/>
        <v>-3.0070584099044506E-3</v>
      </c>
    </row>
    <row r="16" spans="1:13" x14ac:dyDescent="0.25">
      <c r="A16" s="25" t="s">
        <v>146</v>
      </c>
      <c r="B16" s="65">
        <v>1.6260198101835737</v>
      </c>
      <c r="C16" s="66">
        <v>1.602826684660613</v>
      </c>
      <c r="D16" s="65">
        <v>1.6166900930468817</v>
      </c>
      <c r="E16" s="66">
        <v>1.6158552790193601</v>
      </c>
      <c r="F16" s="65">
        <v>1.71</v>
      </c>
      <c r="G16" s="66">
        <v>1.6719363909982654</v>
      </c>
      <c r="H16" s="65">
        <v>1.7439612387795376</v>
      </c>
      <c r="I16" s="66">
        <v>1.7250416084994826</v>
      </c>
      <c r="J16" s="65">
        <v>1.75</v>
      </c>
      <c r="K16" s="66">
        <v>1.76</v>
      </c>
      <c r="L16" s="64">
        <f t="shared" si="0"/>
        <v>0.15717331533938705</v>
      </c>
      <c r="M16" s="64">
        <f t="shared" si="1"/>
        <v>3.4958391500517383E-2</v>
      </c>
    </row>
    <row r="17" spans="1:13" ht="30" customHeight="1" x14ac:dyDescent="0.25">
      <c r="A17" s="67" t="s">
        <v>147</v>
      </c>
      <c r="B17" s="68">
        <v>1.7735940743979894</v>
      </c>
      <c r="C17" s="69">
        <v>1.7394985643436935</v>
      </c>
      <c r="D17" s="68">
        <v>1.7599678756529893</v>
      </c>
      <c r="E17" s="69">
        <v>1.7600174699111051</v>
      </c>
      <c r="F17" s="68">
        <v>1.8488945296102304</v>
      </c>
      <c r="G17" s="69">
        <v>1.8064091286258828</v>
      </c>
      <c r="H17" s="68">
        <v>1.8885688482365188</v>
      </c>
      <c r="I17" s="69">
        <v>1.864565979071015</v>
      </c>
      <c r="J17" s="68">
        <v>1.88</v>
      </c>
      <c r="K17" s="69">
        <v>1.89</v>
      </c>
      <c r="L17" s="64">
        <f t="shared" si="0"/>
        <v>0.15050143565630636</v>
      </c>
      <c r="M17" s="64">
        <f t="shared" si="1"/>
        <v>2.5434020928984946E-2</v>
      </c>
    </row>
    <row r="18" spans="1:13" x14ac:dyDescent="0.25">
      <c r="A18" s="67" t="s">
        <v>148</v>
      </c>
      <c r="B18" s="68">
        <v>1.83</v>
      </c>
      <c r="C18" s="69"/>
      <c r="D18" s="68">
        <v>1.8161455461890199</v>
      </c>
      <c r="E18" s="69"/>
      <c r="F18" s="68">
        <v>1.9092840704741025</v>
      </c>
      <c r="G18" s="69"/>
      <c r="H18" s="68">
        <v>1.9461303716894147</v>
      </c>
      <c r="I18" s="69"/>
      <c r="J18" s="68">
        <v>1.94</v>
      </c>
      <c r="K18" s="69"/>
      <c r="L18" s="64">
        <f>J18-H18</f>
        <v>-6.1303716894147708E-3</v>
      </c>
      <c r="M18" s="64"/>
    </row>
    <row r="19" spans="1:13" x14ac:dyDescent="0.25">
      <c r="A19" s="12" t="s">
        <v>239</v>
      </c>
    </row>
    <row r="20" spans="1:13" x14ac:dyDescent="0.25">
      <c r="A20" s="12" t="s">
        <v>142</v>
      </c>
    </row>
    <row r="21" spans="1:13" x14ac:dyDescent="0.25">
      <c r="A21" s="12" t="s">
        <v>143</v>
      </c>
    </row>
    <row r="22" spans="1:13" x14ac:dyDescent="0.25">
      <c r="A22" s="12" t="s">
        <v>97</v>
      </c>
      <c r="L22" s="70"/>
    </row>
    <row r="23" spans="1:13" x14ac:dyDescent="0.25">
      <c r="L23" s="70"/>
    </row>
    <row r="24" spans="1:13" x14ac:dyDescent="0.25">
      <c r="A24" s="71"/>
    </row>
  </sheetData>
  <mergeCells count="5">
    <mergeCell ref="B2:C2"/>
    <mergeCell ref="D2:E2"/>
    <mergeCell ref="F2:G2"/>
    <mergeCell ref="H2:I2"/>
    <mergeCell ref="J2:K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H9"/>
  <sheetViews>
    <sheetView workbookViewId="0"/>
  </sheetViews>
  <sheetFormatPr baseColWidth="10" defaultRowHeight="15" x14ac:dyDescent="0.25"/>
  <cols>
    <col min="2" max="2" width="17.28515625" customWidth="1"/>
    <col min="3" max="3" width="17" customWidth="1"/>
    <col min="4" max="4" width="19.140625" customWidth="1"/>
    <col min="6" max="6" width="12.7109375" customWidth="1"/>
    <col min="7" max="7" width="5.5703125" customWidth="1"/>
  </cols>
  <sheetData>
    <row r="1" spans="1:8" x14ac:dyDescent="0.25">
      <c r="A1" s="117" t="s">
        <v>201</v>
      </c>
      <c r="H1" s="139" t="s">
        <v>191</v>
      </c>
    </row>
    <row r="2" spans="1:8" x14ac:dyDescent="0.25">
      <c r="A2" s="25" t="s">
        <v>8</v>
      </c>
      <c r="B2" s="25" t="s">
        <v>0</v>
      </c>
      <c r="C2" s="25" t="s">
        <v>1</v>
      </c>
      <c r="D2" s="25" t="s">
        <v>2</v>
      </c>
    </row>
    <row r="3" spans="1:8" x14ac:dyDescent="0.25">
      <c r="A3" s="1">
        <v>2015</v>
      </c>
      <c r="B3" s="4">
        <v>11497120250.260799</v>
      </c>
      <c r="C3" s="4">
        <v>1399614622.9110301</v>
      </c>
      <c r="D3" s="4">
        <v>2671582381.3373599</v>
      </c>
    </row>
    <row r="4" spans="1:8" x14ac:dyDescent="0.25">
      <c r="A4" s="1">
        <v>2016</v>
      </c>
      <c r="B4" s="4">
        <v>11442353503.179701</v>
      </c>
      <c r="C4" s="4">
        <v>1609245855.0811501</v>
      </c>
      <c r="D4" s="4">
        <v>2956024778.9112301</v>
      </c>
    </row>
    <row r="5" spans="1:8" x14ac:dyDescent="0.25">
      <c r="A5" s="1">
        <v>2017</v>
      </c>
      <c r="B5" s="4">
        <v>13054075976.6581</v>
      </c>
      <c r="C5" s="4">
        <v>1665947652.6503501</v>
      </c>
      <c r="D5" s="4">
        <v>3412008922.0062499</v>
      </c>
    </row>
    <row r="6" spans="1:8" x14ac:dyDescent="0.25">
      <c r="A6" s="1">
        <v>2018</v>
      </c>
      <c r="B6" s="4">
        <v>13394003095.1145</v>
      </c>
      <c r="C6" s="4">
        <v>1669158033.3538699</v>
      </c>
      <c r="D6" s="4">
        <v>3340676263.1974101</v>
      </c>
    </row>
    <row r="7" spans="1:8" x14ac:dyDescent="0.25">
      <c r="A7" s="1">
        <v>2019</v>
      </c>
      <c r="B7" s="4">
        <v>13854051397.889999</v>
      </c>
      <c r="C7" s="4">
        <v>1694526127.5999999</v>
      </c>
      <c r="D7" s="4">
        <v>3694383465.04</v>
      </c>
    </row>
    <row r="8" spans="1:8" x14ac:dyDescent="0.25">
      <c r="A8" s="13" t="s">
        <v>99</v>
      </c>
    </row>
    <row r="9" spans="1:8" x14ac:dyDescent="0.25">
      <c r="A9" s="8" t="s">
        <v>97</v>
      </c>
    </row>
  </sheetData>
  <pageMargins left="0.75" right="0.75" top="1" bottom="1" header="0.5" footer="0.5"/>
  <pageSetup paperSize="9" orientation="portrait" verticalDpi="0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workbookViewId="0"/>
  </sheetViews>
  <sheetFormatPr baseColWidth="10" defaultRowHeight="15" x14ac:dyDescent="0.25"/>
  <cols>
    <col min="2" max="2" width="16.42578125" customWidth="1"/>
    <col min="3" max="3" width="15.140625" customWidth="1"/>
    <col min="4" max="5" width="16.42578125" customWidth="1"/>
  </cols>
  <sheetData>
    <row r="1" spans="1:5" x14ac:dyDescent="0.25">
      <c r="A1" t="s">
        <v>259</v>
      </c>
    </row>
    <row r="2" spans="1:5" ht="31.5" customHeight="1" x14ac:dyDescent="0.25">
      <c r="A2" s="159" t="s">
        <v>8</v>
      </c>
      <c r="B2" s="159" t="s">
        <v>227</v>
      </c>
      <c r="C2" s="159" t="s">
        <v>228</v>
      </c>
      <c r="D2" s="159" t="s">
        <v>229</v>
      </c>
      <c r="E2" s="159" t="s">
        <v>230</v>
      </c>
    </row>
    <row r="3" spans="1:5" ht="19.5" customHeight="1" x14ac:dyDescent="0.25">
      <c r="A3" s="160">
        <v>2018</v>
      </c>
      <c r="B3" s="161"/>
      <c r="C3" s="162">
        <v>10369</v>
      </c>
      <c r="D3" s="163">
        <v>5328212</v>
      </c>
      <c r="E3" s="164">
        <v>1.9460562004664981</v>
      </c>
    </row>
    <row r="4" spans="1:5" ht="19.5" customHeight="1" x14ac:dyDescent="0.25">
      <c r="A4" s="160">
        <v>2019</v>
      </c>
      <c r="B4" s="161"/>
      <c r="C4" s="162">
        <v>10409</v>
      </c>
      <c r="D4" s="162">
        <v>5367580</v>
      </c>
      <c r="E4" s="164">
        <v>1.9392351860615027</v>
      </c>
    </row>
    <row r="5" spans="1:5" ht="19.5" customHeight="1" x14ac:dyDescent="0.25">
      <c r="A5" s="165">
        <v>2020</v>
      </c>
      <c r="B5" s="166">
        <v>375.32200000000012</v>
      </c>
      <c r="C5" s="167">
        <v>10784.322</v>
      </c>
      <c r="D5" s="168">
        <v>5392161</v>
      </c>
      <c r="E5" s="169">
        <v>2</v>
      </c>
    </row>
    <row r="6" spans="1:5" ht="19.5" customHeight="1" x14ac:dyDescent="0.25">
      <c r="A6" s="165">
        <v>2021</v>
      </c>
      <c r="B6" s="166">
        <v>51.432000000000698</v>
      </c>
      <c r="C6" s="167">
        <v>10835.754000000001</v>
      </c>
      <c r="D6" s="168">
        <v>5417877</v>
      </c>
      <c r="E6" s="169">
        <v>2</v>
      </c>
    </row>
    <row r="7" spans="1:5" ht="19.5" customHeight="1" x14ac:dyDescent="0.25">
      <c r="A7" s="165">
        <v>2022</v>
      </c>
      <c r="B7" s="166">
        <v>55.041999999999462</v>
      </c>
      <c r="C7" s="167">
        <v>10890.796</v>
      </c>
      <c r="D7" s="168">
        <v>5445398</v>
      </c>
      <c r="E7" s="169">
        <v>2</v>
      </c>
    </row>
    <row r="8" spans="1:5" ht="19.5" customHeight="1" x14ac:dyDescent="0.25">
      <c r="A8" s="165">
        <v>2023</v>
      </c>
      <c r="B8" s="166">
        <v>53.376000000000204</v>
      </c>
      <c r="C8" s="167">
        <v>10944.172</v>
      </c>
      <c r="D8" s="168">
        <v>5472086</v>
      </c>
      <c r="E8" s="169">
        <v>2</v>
      </c>
    </row>
    <row r="9" spans="1:5" ht="19.5" customHeight="1" x14ac:dyDescent="0.25">
      <c r="A9" s="165">
        <v>2024</v>
      </c>
      <c r="B9" s="166">
        <v>53.091999999998734</v>
      </c>
      <c r="C9" s="167">
        <v>10997.263999999999</v>
      </c>
      <c r="D9" s="168">
        <v>5498632</v>
      </c>
      <c r="E9" s="169">
        <v>2</v>
      </c>
    </row>
    <row r="10" spans="1:5" ht="19.5" customHeight="1" x14ac:dyDescent="0.25">
      <c r="A10" s="165">
        <v>2025</v>
      </c>
      <c r="B10" s="166">
        <v>53.347999999999956</v>
      </c>
      <c r="C10" s="167">
        <v>11050.611999999999</v>
      </c>
      <c r="D10" s="168">
        <v>5525306</v>
      </c>
      <c r="E10" s="169">
        <v>2</v>
      </c>
    </row>
    <row r="11" spans="1:5" x14ac:dyDescent="0.25">
      <c r="A11" s="12" t="s">
        <v>97</v>
      </c>
    </row>
  </sheetData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workbookViewId="0">
      <selection activeCell="D26" sqref="D26"/>
    </sheetView>
  </sheetViews>
  <sheetFormatPr baseColWidth="10" defaultRowHeight="15" x14ac:dyDescent="0.25"/>
  <cols>
    <col min="7" max="7" width="8.42578125" customWidth="1"/>
  </cols>
  <sheetData>
    <row r="1" spans="1:8" ht="17.25" x14ac:dyDescent="0.25">
      <c r="A1" t="s">
        <v>258</v>
      </c>
      <c r="H1" s="136" t="s">
        <v>191</v>
      </c>
    </row>
    <row r="22" spans="1:1" x14ac:dyDescent="0.25">
      <c r="A22" s="11" t="s">
        <v>257</v>
      </c>
    </row>
    <row r="23" spans="1:1" x14ac:dyDescent="0.25">
      <c r="A23" s="12" t="s">
        <v>97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workbookViewId="0">
      <selection activeCell="E31" sqref="E31"/>
    </sheetView>
  </sheetViews>
  <sheetFormatPr baseColWidth="10" defaultRowHeight="15" x14ac:dyDescent="0.25"/>
  <cols>
    <col min="1" max="1" width="18" customWidth="1"/>
  </cols>
  <sheetData>
    <row r="1" spans="1:7" x14ac:dyDescent="0.25">
      <c r="A1" t="s">
        <v>197</v>
      </c>
    </row>
    <row r="2" spans="1:7" x14ac:dyDescent="0.25">
      <c r="A2" s="181" t="s">
        <v>231</v>
      </c>
      <c r="B2" s="183" t="s">
        <v>232</v>
      </c>
      <c r="C2" s="183"/>
      <c r="D2" s="183" t="s">
        <v>233</v>
      </c>
      <c r="E2" s="183"/>
      <c r="F2" s="183" t="s">
        <v>234</v>
      </c>
      <c r="G2" s="183"/>
    </row>
    <row r="3" spans="1:7" x14ac:dyDescent="0.25">
      <c r="A3" s="182"/>
      <c r="B3" s="170">
        <v>2018</v>
      </c>
      <c r="C3" s="170">
        <v>2019</v>
      </c>
      <c r="D3" s="170">
        <v>2018</v>
      </c>
      <c r="E3" s="170">
        <v>2019</v>
      </c>
      <c r="F3" s="170">
        <v>2018</v>
      </c>
      <c r="G3" s="170">
        <v>2019</v>
      </c>
    </row>
    <row r="4" spans="1:7" x14ac:dyDescent="0.25">
      <c r="A4" s="1" t="s">
        <v>21</v>
      </c>
      <c r="B4" s="171">
        <v>6.4979721917423497E-3</v>
      </c>
      <c r="C4" s="171">
        <v>5.9730437454696755E-3</v>
      </c>
      <c r="D4" s="171">
        <v>0.52479247913559146</v>
      </c>
      <c r="E4" s="171">
        <v>0.55554089862513389</v>
      </c>
      <c r="F4" s="171">
        <v>0.46870954867266612</v>
      </c>
      <c r="G4" s="171">
        <v>0.4384860576293963</v>
      </c>
    </row>
    <row r="5" spans="1:7" x14ac:dyDescent="0.25">
      <c r="A5" s="1" t="s">
        <v>19</v>
      </c>
      <c r="B5" s="171">
        <v>1.3840381913523939E-2</v>
      </c>
      <c r="C5" s="171">
        <v>1.2698842712134164E-2</v>
      </c>
      <c r="D5" s="171">
        <v>0.40575948926965316</v>
      </c>
      <c r="E5" s="171">
        <v>0.40963080231288257</v>
      </c>
      <c r="F5" s="171">
        <v>0.5804001288168229</v>
      </c>
      <c r="G5" s="171">
        <v>0.57767035497498331</v>
      </c>
    </row>
    <row r="6" spans="1:7" x14ac:dyDescent="0.25">
      <c r="A6" s="1" t="s">
        <v>16</v>
      </c>
      <c r="B6" s="171">
        <v>1.1632351230536584E-2</v>
      </c>
      <c r="C6" s="171">
        <v>1.1814944216584805E-2</v>
      </c>
      <c r="D6" s="171">
        <v>0.27817937085597488</v>
      </c>
      <c r="E6" s="171">
        <v>0.298580518844836</v>
      </c>
      <c r="F6" s="171">
        <v>0.7101882779134886</v>
      </c>
      <c r="G6" s="171">
        <v>0.68960453693857926</v>
      </c>
    </row>
    <row r="7" spans="1:7" x14ac:dyDescent="0.25">
      <c r="A7" s="1" t="s">
        <v>17</v>
      </c>
      <c r="B7" s="171">
        <v>1.0043826694318234E-2</v>
      </c>
      <c r="C7" s="171">
        <v>9.641699609140332E-3</v>
      </c>
      <c r="D7" s="171">
        <v>0.37890792741892554</v>
      </c>
      <c r="E7" s="171">
        <v>0.37657326579199152</v>
      </c>
      <c r="F7" s="171">
        <v>0.6110482458867561</v>
      </c>
      <c r="G7" s="171">
        <v>0.61378503459886813</v>
      </c>
    </row>
    <row r="8" spans="1:7" x14ac:dyDescent="0.25">
      <c r="A8" s="1" t="s">
        <v>13</v>
      </c>
      <c r="B8" s="171">
        <v>1.88516220249784E-2</v>
      </c>
      <c r="C8" s="171">
        <v>1.4050037804637436E-2</v>
      </c>
      <c r="D8" s="171">
        <v>0.33663236718770451</v>
      </c>
      <c r="E8" s="171">
        <v>0.33768764076381624</v>
      </c>
      <c r="F8" s="171">
        <v>0.64451601078731713</v>
      </c>
      <c r="G8" s="171">
        <v>0.64826232143154638</v>
      </c>
    </row>
    <row r="9" spans="1:7" x14ac:dyDescent="0.25">
      <c r="A9" s="1" t="s">
        <v>20</v>
      </c>
      <c r="B9" s="171">
        <v>1.0734081148937881E-2</v>
      </c>
      <c r="C9" s="171">
        <v>9.8409735576730877E-3</v>
      </c>
      <c r="D9" s="171">
        <v>0.42594479891428338</v>
      </c>
      <c r="E9" s="171">
        <v>0.44548168305742325</v>
      </c>
      <c r="F9" s="171">
        <v>0.56332111993677869</v>
      </c>
      <c r="G9" s="171">
        <v>0.5446773433849037</v>
      </c>
    </row>
    <row r="10" spans="1:7" x14ac:dyDescent="0.25">
      <c r="A10" s="1" t="s">
        <v>18</v>
      </c>
      <c r="B10" s="171">
        <v>1.5200898583580268E-2</v>
      </c>
      <c r="C10" s="171">
        <v>1.3254284778911902E-2</v>
      </c>
      <c r="D10" s="171">
        <v>0.36256785739592706</v>
      </c>
      <c r="E10" s="171">
        <v>0.35754272629150857</v>
      </c>
      <c r="F10" s="171">
        <v>0.62223124402049257</v>
      </c>
      <c r="G10" s="171">
        <v>0.62920298892957949</v>
      </c>
    </row>
    <row r="11" spans="1:7" x14ac:dyDescent="0.25">
      <c r="A11" s="1" t="s">
        <v>11</v>
      </c>
      <c r="B11" s="171">
        <v>2.8511266097201643E-2</v>
      </c>
      <c r="C11" s="171">
        <v>2.949034780916206E-2</v>
      </c>
      <c r="D11" s="171">
        <v>0.32815637859228991</v>
      </c>
      <c r="E11" s="171">
        <v>0.3275886135801086</v>
      </c>
      <c r="F11" s="171">
        <v>0.64333235531050836</v>
      </c>
      <c r="G11" s="171">
        <v>0.64292103861072936</v>
      </c>
    </row>
    <row r="12" spans="1:7" x14ac:dyDescent="0.25">
      <c r="A12" s="1" t="s">
        <v>15</v>
      </c>
      <c r="B12" s="171">
        <v>1.6983214922584845E-2</v>
      </c>
      <c r="C12" s="171">
        <v>1.6863190760208095E-2</v>
      </c>
      <c r="D12" s="171">
        <v>0.30654702935265643</v>
      </c>
      <c r="E12" s="171">
        <v>0.30216322416337843</v>
      </c>
      <c r="F12" s="171">
        <v>0.67646975572475865</v>
      </c>
      <c r="G12" s="171">
        <v>0.68097358507641348</v>
      </c>
    </row>
    <row r="13" spans="1:7" x14ac:dyDescent="0.25">
      <c r="A13" s="1" t="s">
        <v>14</v>
      </c>
      <c r="B13" s="171">
        <v>2.1382751247327157E-2</v>
      </c>
      <c r="C13" s="171">
        <v>2.0154517971111858E-2</v>
      </c>
      <c r="D13" s="171">
        <v>0.25469232596816349</v>
      </c>
      <c r="E13" s="171">
        <v>0.25170753555033026</v>
      </c>
      <c r="F13" s="171">
        <v>0.72392492278450937</v>
      </c>
      <c r="G13" s="171">
        <v>0.7281379464785579</v>
      </c>
    </row>
    <row r="14" spans="1:7" x14ac:dyDescent="0.25">
      <c r="A14" s="1" t="s">
        <v>12</v>
      </c>
      <c r="B14" s="171">
        <v>1.5133171912832932E-2</v>
      </c>
      <c r="C14" s="171">
        <v>1.2281240405280931E-2</v>
      </c>
      <c r="D14" s="171">
        <v>0.30750605326876512</v>
      </c>
      <c r="E14" s="171">
        <v>0.31286459932453176</v>
      </c>
      <c r="F14" s="171">
        <v>0.67736077481840207</v>
      </c>
      <c r="G14" s="171">
        <v>0.67485416027018719</v>
      </c>
    </row>
    <row r="15" spans="1:7" x14ac:dyDescent="0.25">
      <c r="A15" s="1" t="s">
        <v>10</v>
      </c>
      <c r="B15" s="171">
        <v>1.6597510373443983E-2</v>
      </c>
      <c r="C15" s="171">
        <v>1.5527950310559004E-2</v>
      </c>
      <c r="D15" s="171">
        <v>0.42655601659751036</v>
      </c>
      <c r="E15" s="171">
        <v>0.42313664596273287</v>
      </c>
      <c r="F15" s="171">
        <v>0.55684647302904555</v>
      </c>
      <c r="G15" s="171">
        <v>0.56133540372670798</v>
      </c>
    </row>
    <row r="16" spans="1:7" x14ac:dyDescent="0.25">
      <c r="A16" s="14" t="s">
        <v>95</v>
      </c>
      <c r="B16" s="172">
        <v>1.2957110500648975E-2</v>
      </c>
      <c r="C16" s="172">
        <v>1.2071972846620059E-2</v>
      </c>
      <c r="D16" s="172">
        <v>0.39566330892403118</v>
      </c>
      <c r="E16" s="172">
        <v>0.40471669011883371</v>
      </c>
      <c r="F16" s="172">
        <v>0.59137958057531992</v>
      </c>
      <c r="G16" s="172">
        <v>0.58321133703454631</v>
      </c>
    </row>
    <row r="17" spans="1:1" x14ac:dyDescent="0.25">
      <c r="A17" s="12" t="s">
        <v>97</v>
      </c>
    </row>
  </sheetData>
  <mergeCells count="4">
    <mergeCell ref="A2:A3"/>
    <mergeCell ref="B2:C2"/>
    <mergeCell ref="D2:E2"/>
    <mergeCell ref="F2:G2"/>
  </mergeCell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37"/>
  <sheetViews>
    <sheetView workbookViewId="0">
      <selection activeCell="M28" sqref="M28"/>
    </sheetView>
  </sheetViews>
  <sheetFormatPr baseColWidth="10" defaultRowHeight="15" x14ac:dyDescent="0.25"/>
  <cols>
    <col min="1" max="1" width="22" bestFit="1" customWidth="1"/>
    <col min="2" max="2" width="18.85546875" bestFit="1" customWidth="1"/>
    <col min="3" max="4" width="12" customWidth="1"/>
    <col min="5" max="5" width="13.28515625" bestFit="1" customWidth="1"/>
    <col min="6" max="6" width="11" customWidth="1"/>
    <col min="7" max="7" width="13.42578125" customWidth="1"/>
  </cols>
  <sheetData>
    <row r="1" spans="1:1" x14ac:dyDescent="0.25">
      <c r="A1" s="7" t="s">
        <v>150</v>
      </c>
    </row>
    <row r="24" spans="1:7" x14ac:dyDescent="0.25">
      <c r="A24" s="25" t="s">
        <v>0</v>
      </c>
      <c r="B24" s="25" t="s">
        <v>7</v>
      </c>
      <c r="C24" s="25" t="s">
        <v>6</v>
      </c>
      <c r="D24" s="25" t="s">
        <v>5</v>
      </c>
      <c r="E24" s="25" t="s">
        <v>4</v>
      </c>
      <c r="F24" s="25" t="s">
        <v>198</v>
      </c>
      <c r="G24" s="25" t="s">
        <v>55</v>
      </c>
    </row>
    <row r="25" spans="1:7" x14ac:dyDescent="0.25">
      <c r="A25" s="1" t="s">
        <v>13</v>
      </c>
      <c r="B25" s="4">
        <v>553214434.52999997</v>
      </c>
      <c r="C25" s="4">
        <v>63445152.919999897</v>
      </c>
      <c r="D25" s="4">
        <v>44007215.920000002</v>
      </c>
      <c r="E25" s="4">
        <v>14201127.249999899</v>
      </c>
      <c r="F25" s="4">
        <v>209373.01</v>
      </c>
      <c r="G25" s="4">
        <v>675077303.62999964</v>
      </c>
    </row>
    <row r="26" spans="1:7" x14ac:dyDescent="0.25">
      <c r="A26" s="1" t="s">
        <v>10</v>
      </c>
      <c r="B26" s="4">
        <v>303037314.52999997</v>
      </c>
      <c r="C26" s="4">
        <v>40878686.549999997</v>
      </c>
      <c r="D26" s="4">
        <v>35217717.1199999</v>
      </c>
      <c r="E26" s="4">
        <v>6599469.5099999998</v>
      </c>
      <c r="F26" s="4">
        <v>122112.85</v>
      </c>
      <c r="G26" s="4">
        <v>385855300.55999988</v>
      </c>
    </row>
    <row r="27" spans="1:7" x14ac:dyDescent="0.25">
      <c r="A27" s="1" t="s">
        <v>16</v>
      </c>
      <c r="B27" s="4">
        <v>705245476.16999996</v>
      </c>
      <c r="C27" s="4">
        <v>87876149.639999896</v>
      </c>
      <c r="D27" s="4">
        <v>66056041.969999999</v>
      </c>
      <c r="E27" s="4">
        <v>14310918.669999899</v>
      </c>
      <c r="F27" s="4">
        <v>281176.36999999901</v>
      </c>
      <c r="G27" s="4">
        <v>873769762.81999981</v>
      </c>
    </row>
    <row r="28" spans="1:7" x14ac:dyDescent="0.25">
      <c r="A28" s="1" t="s">
        <v>11</v>
      </c>
      <c r="B28" s="4">
        <v>450669683.49000001</v>
      </c>
      <c r="C28" s="4">
        <v>49909088.849999897</v>
      </c>
      <c r="D28" s="4">
        <v>36077004.219999999</v>
      </c>
      <c r="E28" s="4">
        <v>9472062.25</v>
      </c>
      <c r="F28" s="4">
        <v>135367.81</v>
      </c>
      <c r="G28" s="4">
        <v>546263206.61999989</v>
      </c>
    </row>
    <row r="29" spans="1:7" x14ac:dyDescent="0.25">
      <c r="A29" s="1" t="s">
        <v>14</v>
      </c>
      <c r="B29" s="4">
        <v>492124421.83999997</v>
      </c>
      <c r="C29" s="4">
        <v>57300543.119999997</v>
      </c>
      <c r="D29" s="4">
        <v>45062419.740000002</v>
      </c>
      <c r="E29" s="4">
        <v>13098990.85</v>
      </c>
      <c r="F29" s="4">
        <v>217545.45</v>
      </c>
      <c r="G29" s="4">
        <v>607803921</v>
      </c>
    </row>
    <row r="30" spans="1:7" x14ac:dyDescent="0.25">
      <c r="A30" s="1" t="s">
        <v>21</v>
      </c>
      <c r="B30" s="4">
        <v>2739228164.3000002</v>
      </c>
      <c r="C30" s="4">
        <v>322537026.799999</v>
      </c>
      <c r="D30" s="4">
        <v>309591844.06</v>
      </c>
      <c r="E30" s="4">
        <v>56315161.629999898</v>
      </c>
      <c r="F30" s="4">
        <v>1260297.42</v>
      </c>
      <c r="G30" s="4">
        <v>3428932494.2099996</v>
      </c>
    </row>
    <row r="31" spans="1:7" x14ac:dyDescent="0.25">
      <c r="A31" s="1" t="s">
        <v>20</v>
      </c>
      <c r="B31" s="4">
        <v>1008380489.52</v>
      </c>
      <c r="C31" s="4">
        <v>87348811.109999999</v>
      </c>
      <c r="D31" s="4">
        <v>55894498.389999896</v>
      </c>
      <c r="E31" s="4">
        <v>23109955.309999999</v>
      </c>
      <c r="F31" s="4">
        <v>549406.10999999905</v>
      </c>
      <c r="G31" s="4">
        <v>1175283160.4399996</v>
      </c>
    </row>
    <row r="32" spans="1:7" x14ac:dyDescent="0.25">
      <c r="A32" s="1" t="s">
        <v>17</v>
      </c>
      <c r="B32" s="4">
        <v>1255797383.3199999</v>
      </c>
      <c r="C32" s="4">
        <v>152979865.37</v>
      </c>
      <c r="D32" s="4">
        <v>91727241.859999895</v>
      </c>
      <c r="E32" s="4">
        <v>34928021.149999999</v>
      </c>
      <c r="F32" s="4">
        <v>473584.3</v>
      </c>
      <c r="G32" s="4">
        <v>1535906096</v>
      </c>
    </row>
    <row r="33" spans="1:7" x14ac:dyDescent="0.25">
      <c r="A33" s="1" t="s">
        <v>12</v>
      </c>
      <c r="B33" s="4">
        <v>375772113.77999902</v>
      </c>
      <c r="C33" s="4">
        <v>59104543.609999903</v>
      </c>
      <c r="D33" s="4">
        <v>32011761.210000001</v>
      </c>
      <c r="E33" s="4">
        <v>10753479.18</v>
      </c>
      <c r="F33" s="4">
        <v>137138.84</v>
      </c>
      <c r="G33" s="4">
        <v>477779036.61999887</v>
      </c>
    </row>
    <row r="34" spans="1:7" x14ac:dyDescent="0.25">
      <c r="A34" s="1" t="s">
        <v>15</v>
      </c>
      <c r="B34" s="4">
        <v>822977130.13999999</v>
      </c>
      <c r="C34" s="4">
        <v>91990913.749999896</v>
      </c>
      <c r="D34" s="4">
        <v>64492424.890000001</v>
      </c>
      <c r="E34" s="4">
        <v>21180460.02</v>
      </c>
      <c r="F34" s="4">
        <v>238478.09</v>
      </c>
      <c r="G34" s="4">
        <v>1000879406.8899999</v>
      </c>
    </row>
    <row r="35" spans="1:7" x14ac:dyDescent="0.25">
      <c r="A35" s="1" t="s">
        <v>18</v>
      </c>
      <c r="B35" s="4">
        <v>1104710088.25</v>
      </c>
      <c r="C35" s="4">
        <v>119942649.999999</v>
      </c>
      <c r="D35" s="4">
        <v>65700910.640000001</v>
      </c>
      <c r="E35" s="4">
        <v>28954370.399999902</v>
      </c>
      <c r="F35" s="4">
        <v>514489.11</v>
      </c>
      <c r="G35" s="4">
        <v>1319822508.3999989</v>
      </c>
    </row>
    <row r="36" spans="1:7" x14ac:dyDescent="0.25">
      <c r="A36" s="1" t="s">
        <v>19</v>
      </c>
      <c r="B36" s="4">
        <v>1494829441.95999</v>
      </c>
      <c r="C36" s="4">
        <v>169871514.86999899</v>
      </c>
      <c r="D36" s="4">
        <v>121039275.47</v>
      </c>
      <c r="E36" s="4">
        <v>40411752.689999998</v>
      </c>
      <c r="F36" s="4">
        <v>527215.71</v>
      </c>
      <c r="G36" s="4">
        <v>1826679200.6999891</v>
      </c>
    </row>
    <row r="37" spans="1:7" x14ac:dyDescent="0.25">
      <c r="A37" s="8" t="s">
        <v>97</v>
      </c>
    </row>
  </sheetData>
  <pageMargins left="0.75" right="0.75" top="1" bottom="1" header="0.5" footer="0.5"/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C16"/>
  <sheetViews>
    <sheetView workbookViewId="0">
      <selection activeCell="N23" sqref="N23"/>
    </sheetView>
  </sheetViews>
  <sheetFormatPr baseColWidth="10" defaultRowHeight="15" x14ac:dyDescent="0.25"/>
  <cols>
    <col min="1" max="1" width="27.7109375" bestFit="1" customWidth="1"/>
    <col min="2" max="2" width="18.7109375" bestFit="1" customWidth="1"/>
    <col min="3" max="3" width="15.140625" customWidth="1"/>
  </cols>
  <sheetData>
    <row r="1" spans="1:3" x14ac:dyDescent="0.25">
      <c r="A1" s="7" t="s">
        <v>189</v>
      </c>
    </row>
    <row r="2" spans="1:3" x14ac:dyDescent="0.25">
      <c r="A2" s="25" t="s">
        <v>0</v>
      </c>
      <c r="B2" s="25">
        <v>2018</v>
      </c>
      <c r="C2" s="25">
        <v>2019</v>
      </c>
    </row>
    <row r="3" spans="1:3" x14ac:dyDescent="0.25">
      <c r="A3" s="1" t="s">
        <v>13</v>
      </c>
      <c r="B3" s="4">
        <v>650648081.65239799</v>
      </c>
      <c r="C3" s="4">
        <v>675077303.63</v>
      </c>
    </row>
    <row r="4" spans="1:3" x14ac:dyDescent="0.25">
      <c r="A4" s="1" t="s">
        <v>10</v>
      </c>
      <c r="B4" s="4">
        <v>372883894.54302597</v>
      </c>
      <c r="C4" s="4">
        <v>385855300.56</v>
      </c>
    </row>
    <row r="5" spans="1:3" x14ac:dyDescent="0.25">
      <c r="A5" s="1" t="s">
        <v>16</v>
      </c>
      <c r="B5" s="4">
        <v>828695975.79859698</v>
      </c>
      <c r="C5" s="4">
        <v>873769762.82000005</v>
      </c>
    </row>
    <row r="6" spans="1:3" x14ac:dyDescent="0.25">
      <c r="A6" s="1" t="s">
        <v>11</v>
      </c>
      <c r="B6" s="4">
        <v>541564252.40612495</v>
      </c>
      <c r="C6" s="4">
        <v>546263206.62</v>
      </c>
    </row>
    <row r="7" spans="1:3" x14ac:dyDescent="0.25">
      <c r="A7" s="1" t="s">
        <v>14</v>
      </c>
      <c r="B7" s="4">
        <v>591069379.38590395</v>
      </c>
      <c r="C7" s="4">
        <v>607803920.99999905</v>
      </c>
    </row>
    <row r="8" spans="1:3" x14ac:dyDescent="0.25">
      <c r="A8" s="1" t="s">
        <v>21</v>
      </c>
      <c r="B8" s="4">
        <v>3257268513.8464899</v>
      </c>
      <c r="C8" s="4">
        <v>3428932494.21</v>
      </c>
    </row>
    <row r="9" spans="1:3" x14ac:dyDescent="0.25">
      <c r="A9" s="1" t="s">
        <v>20</v>
      </c>
      <c r="B9" s="4">
        <v>1142092701.36568</v>
      </c>
      <c r="C9" s="4">
        <v>1175283160.43999</v>
      </c>
    </row>
    <row r="10" spans="1:3" x14ac:dyDescent="0.25">
      <c r="A10" s="1" t="s">
        <v>17</v>
      </c>
      <c r="B10" s="4">
        <v>1538861564.30509</v>
      </c>
      <c r="C10" s="4">
        <v>1535906095.99999</v>
      </c>
    </row>
    <row r="11" spans="1:3" x14ac:dyDescent="0.25">
      <c r="A11" s="1" t="s">
        <v>12</v>
      </c>
      <c r="B11" s="4">
        <v>465574349.13147599</v>
      </c>
      <c r="C11" s="4">
        <v>477779036.61999899</v>
      </c>
    </row>
    <row r="12" spans="1:3" x14ac:dyDescent="0.25">
      <c r="A12" s="1" t="s">
        <v>15</v>
      </c>
      <c r="B12" s="4">
        <v>980290068.30099499</v>
      </c>
      <c r="C12" s="4">
        <v>1000879406.89</v>
      </c>
    </row>
    <row r="13" spans="1:3" x14ac:dyDescent="0.25">
      <c r="A13" s="1" t="s">
        <v>18</v>
      </c>
      <c r="B13" s="4">
        <v>1267853136.4716599</v>
      </c>
      <c r="C13" s="4">
        <v>1319822508.4000001</v>
      </c>
    </row>
    <row r="14" spans="1:3" x14ac:dyDescent="0.25">
      <c r="A14" s="1" t="s">
        <v>19</v>
      </c>
      <c r="B14" s="4">
        <v>1757201177.9070401</v>
      </c>
      <c r="C14" s="4">
        <v>1826679200.69999</v>
      </c>
    </row>
    <row r="15" spans="1:3" x14ac:dyDescent="0.25">
      <c r="A15" s="1" t="s">
        <v>55</v>
      </c>
      <c r="B15" s="4">
        <v>13394003095.114481</v>
      </c>
      <c r="C15" s="4">
        <v>13854051397.889967</v>
      </c>
    </row>
    <row r="16" spans="1:3" x14ac:dyDescent="0.25">
      <c r="A16" s="8" t="s">
        <v>97</v>
      </c>
    </row>
  </sheetData>
  <pageMargins left="0.75" right="0.75" top="1" bottom="1" header="0.5" footer="0.5"/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C14"/>
  <sheetViews>
    <sheetView workbookViewId="0">
      <selection activeCell="I6" sqref="I6"/>
    </sheetView>
  </sheetViews>
  <sheetFormatPr baseColWidth="10" defaultRowHeight="15" x14ac:dyDescent="0.25"/>
  <cols>
    <col min="1" max="1" width="27.7109375" bestFit="1" customWidth="1"/>
    <col min="2" max="2" width="18.7109375" bestFit="1" customWidth="1"/>
    <col min="3" max="3" width="15.42578125" customWidth="1"/>
  </cols>
  <sheetData>
    <row r="1" spans="1:3" x14ac:dyDescent="0.25">
      <c r="A1" s="7" t="s">
        <v>210</v>
      </c>
    </row>
    <row r="2" spans="1:3" x14ac:dyDescent="0.25">
      <c r="A2" s="25" t="s">
        <v>26</v>
      </c>
      <c r="B2" s="25">
        <v>2018</v>
      </c>
      <c r="C2" s="25">
        <v>2019</v>
      </c>
    </row>
    <row r="3" spans="1:3" x14ac:dyDescent="0.25">
      <c r="A3" s="1" t="s">
        <v>27</v>
      </c>
      <c r="B3" s="4">
        <v>5608932.4516974101</v>
      </c>
      <c r="C3" s="4">
        <v>6325817.1199999899</v>
      </c>
    </row>
    <row r="4" spans="1:3" x14ac:dyDescent="0.25">
      <c r="A4" s="1" t="s">
        <v>34</v>
      </c>
      <c r="B4" s="4">
        <v>720297215.50092196</v>
      </c>
      <c r="C4" s="4">
        <v>779579758.60999894</v>
      </c>
    </row>
    <row r="5" spans="1:3" x14ac:dyDescent="0.25">
      <c r="A5" s="1" t="s">
        <v>28</v>
      </c>
      <c r="B5" s="4">
        <v>39665900.510738</v>
      </c>
      <c r="C5" s="4">
        <v>41771818.770000003</v>
      </c>
    </row>
    <row r="6" spans="1:3" x14ac:dyDescent="0.25">
      <c r="A6" s="1" t="s">
        <v>35</v>
      </c>
      <c r="B6" s="4">
        <v>810185564.66501796</v>
      </c>
      <c r="C6" s="4">
        <v>987287490.10000002</v>
      </c>
    </row>
    <row r="7" spans="1:3" x14ac:dyDescent="0.25">
      <c r="A7" s="1" t="s">
        <v>31</v>
      </c>
      <c r="B7" s="4">
        <v>398386187.36749101</v>
      </c>
      <c r="C7" s="4">
        <v>383968932.78999901</v>
      </c>
    </row>
    <row r="8" spans="1:3" x14ac:dyDescent="0.25">
      <c r="A8" s="1" t="s">
        <v>36</v>
      </c>
      <c r="B8" s="4">
        <v>1417178445.4588201</v>
      </c>
      <c r="C8" s="4">
        <v>1588495488.77</v>
      </c>
    </row>
    <row r="9" spans="1:3" x14ac:dyDescent="0.25">
      <c r="A9" s="1" t="s">
        <v>32</v>
      </c>
      <c r="B9" s="4">
        <v>616191076.81682599</v>
      </c>
      <c r="C9" s="4">
        <v>575307295.78999996</v>
      </c>
    </row>
    <row r="10" spans="1:3" x14ac:dyDescent="0.25">
      <c r="A10" s="1" t="s">
        <v>33</v>
      </c>
      <c r="B10" s="4">
        <v>669651232.74365199</v>
      </c>
      <c r="C10" s="4">
        <v>686533917.49000001</v>
      </c>
    </row>
    <row r="11" spans="1:3" x14ac:dyDescent="0.25">
      <c r="A11" s="1" t="s">
        <v>29</v>
      </c>
      <c r="B11" s="4">
        <v>131663044.41933499</v>
      </c>
      <c r="C11" s="4">
        <v>131289368.659999</v>
      </c>
    </row>
    <row r="12" spans="1:3" x14ac:dyDescent="0.25">
      <c r="A12" s="1" t="s">
        <v>30</v>
      </c>
      <c r="B12" s="4">
        <v>201006696.61678901</v>
      </c>
      <c r="C12" s="4">
        <v>208349704.53999999</v>
      </c>
    </row>
    <row r="13" spans="1:3" x14ac:dyDescent="0.25">
      <c r="A13" s="25" t="s">
        <v>55</v>
      </c>
      <c r="B13" s="27">
        <v>5009834296.5512886</v>
      </c>
      <c r="C13" s="27">
        <v>5388909592.6399965</v>
      </c>
    </row>
    <row r="14" spans="1:3" x14ac:dyDescent="0.25">
      <c r="A14" s="8" t="s">
        <v>97</v>
      </c>
    </row>
  </sheetData>
  <pageMargins left="0.75" right="0.75" top="1" bottom="1" header="0.5" footer="0.5"/>
  <pageSetup paperSize="9" orientation="portrait" verticalDpi="0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D15"/>
  <sheetViews>
    <sheetView workbookViewId="0">
      <selection activeCell="K7" sqref="K7"/>
    </sheetView>
  </sheetViews>
  <sheetFormatPr baseColWidth="10" defaultRowHeight="15" x14ac:dyDescent="0.25"/>
  <cols>
    <col min="1" max="1" width="23.85546875" bestFit="1" customWidth="1"/>
    <col min="2" max="2" width="10.5703125" customWidth="1"/>
    <col min="3" max="3" width="9.5703125" customWidth="1"/>
    <col min="4" max="4" width="10.85546875" customWidth="1"/>
  </cols>
  <sheetData>
    <row r="1" spans="1:4" x14ac:dyDescent="0.25">
      <c r="A1" s="117" t="s">
        <v>236</v>
      </c>
    </row>
    <row r="2" spans="1:4" x14ac:dyDescent="0.25">
      <c r="A2" s="25" t="s">
        <v>0</v>
      </c>
      <c r="B2" s="25" t="s">
        <v>37</v>
      </c>
      <c r="C2" s="25" t="s">
        <v>38</v>
      </c>
      <c r="D2" s="25" t="s">
        <v>55</v>
      </c>
    </row>
    <row r="3" spans="1:4" x14ac:dyDescent="0.25">
      <c r="A3" s="1" t="s">
        <v>10</v>
      </c>
      <c r="B3" s="2">
        <v>0.73780000000000001</v>
      </c>
      <c r="C3" s="2">
        <v>7.1900000000000006E-2</v>
      </c>
      <c r="D3" s="17">
        <v>0.80969999999999998</v>
      </c>
    </row>
    <row r="4" spans="1:4" x14ac:dyDescent="0.25">
      <c r="A4" s="1" t="s">
        <v>12</v>
      </c>
      <c r="B4" s="2">
        <v>0.75119999999999998</v>
      </c>
      <c r="C4" s="2">
        <v>0.10100000000000001</v>
      </c>
      <c r="D4" s="17">
        <v>0.85219999999999996</v>
      </c>
    </row>
    <row r="5" spans="1:4" x14ac:dyDescent="0.25">
      <c r="A5" s="1" t="s">
        <v>21</v>
      </c>
      <c r="B5" s="2">
        <v>0.77880000000000005</v>
      </c>
      <c r="C5" s="2">
        <v>7.4700000000000003E-2</v>
      </c>
      <c r="D5" s="17">
        <v>0.85350000000000004</v>
      </c>
    </row>
    <row r="6" spans="1:4" x14ac:dyDescent="0.25">
      <c r="A6" s="1" t="s">
        <v>14</v>
      </c>
      <c r="B6" s="2">
        <v>0.77669999999999995</v>
      </c>
      <c r="C6" s="2">
        <v>7.6999999999999999E-2</v>
      </c>
      <c r="D6" s="17">
        <v>0.8536999999999999</v>
      </c>
    </row>
    <row r="7" spans="1:4" x14ac:dyDescent="0.25">
      <c r="A7" s="1" t="s">
        <v>16</v>
      </c>
      <c r="B7" s="2">
        <v>0.79120000000000001</v>
      </c>
      <c r="C7" s="2">
        <v>7.1599999999999997E-2</v>
      </c>
      <c r="D7" s="17">
        <v>0.86280000000000001</v>
      </c>
    </row>
    <row r="8" spans="1:4" x14ac:dyDescent="0.25">
      <c r="A8" s="1" t="s">
        <v>19</v>
      </c>
      <c r="B8" s="2">
        <v>0.80349999999999999</v>
      </c>
      <c r="C8" s="2">
        <v>7.46E-2</v>
      </c>
      <c r="D8" s="17">
        <v>0.87809999999999999</v>
      </c>
    </row>
    <row r="9" spans="1:4" x14ac:dyDescent="0.25">
      <c r="A9" s="1" t="s">
        <v>15</v>
      </c>
      <c r="B9" s="2">
        <v>0.80330000000000001</v>
      </c>
      <c r="C9" s="2">
        <v>7.7899999999999997E-2</v>
      </c>
      <c r="D9" s="17">
        <v>0.88119999999999998</v>
      </c>
    </row>
    <row r="10" spans="1:4" x14ac:dyDescent="0.25">
      <c r="A10" s="1" t="s">
        <v>11</v>
      </c>
      <c r="B10" s="2">
        <v>0.80349999999999999</v>
      </c>
      <c r="C10" s="2">
        <v>7.8399999999999997E-2</v>
      </c>
      <c r="D10" s="17">
        <v>0.88190000000000002</v>
      </c>
    </row>
    <row r="11" spans="1:4" x14ac:dyDescent="0.25">
      <c r="A11" s="1" t="s">
        <v>13</v>
      </c>
      <c r="B11" s="2">
        <v>0.80269999999999997</v>
      </c>
      <c r="C11" s="2">
        <v>8.1299999999999997E-2</v>
      </c>
      <c r="D11" s="17">
        <v>0.88400000000000001</v>
      </c>
    </row>
    <row r="12" spans="1:4" x14ac:dyDescent="0.25">
      <c r="A12" s="1" t="s">
        <v>17</v>
      </c>
      <c r="B12" s="2">
        <v>0.80310000000000004</v>
      </c>
      <c r="C12" s="2">
        <v>8.3000000000000004E-2</v>
      </c>
      <c r="D12" s="17">
        <v>0.8861</v>
      </c>
    </row>
    <row r="13" spans="1:4" x14ac:dyDescent="0.25">
      <c r="A13" s="1" t="s">
        <v>18</v>
      </c>
      <c r="B13" s="2">
        <v>0.81830000000000003</v>
      </c>
      <c r="C13" s="2">
        <v>7.3599999999999999E-2</v>
      </c>
      <c r="D13" s="17">
        <v>0.89190000000000003</v>
      </c>
    </row>
    <row r="14" spans="1:4" x14ac:dyDescent="0.25">
      <c r="A14" s="1" t="s">
        <v>20</v>
      </c>
      <c r="B14" s="2">
        <v>0.84199999999999997</v>
      </c>
      <c r="C14" s="2">
        <v>6.0199999999999997E-2</v>
      </c>
      <c r="D14" s="17">
        <v>0.9022</v>
      </c>
    </row>
    <row r="15" spans="1:4" x14ac:dyDescent="0.25">
      <c r="A15" s="8" t="s">
        <v>97</v>
      </c>
    </row>
  </sheetData>
  <sortState ref="A3:D14">
    <sortCondition ref="D3:D14"/>
  </sortState>
  <pageMargins left="0.75" right="0.75" top="1" bottom="1" header="0.5" footer="0.5"/>
  <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D15"/>
  <sheetViews>
    <sheetView workbookViewId="0">
      <selection activeCell="L25" sqref="L25"/>
    </sheetView>
  </sheetViews>
  <sheetFormatPr baseColWidth="10" defaultRowHeight="15" x14ac:dyDescent="0.25"/>
  <cols>
    <col min="1" max="1" width="22.28515625" customWidth="1"/>
    <col min="4" max="4" width="13.28515625" bestFit="1" customWidth="1"/>
  </cols>
  <sheetData>
    <row r="1" spans="1:4" x14ac:dyDescent="0.25">
      <c r="A1" s="123" t="s">
        <v>211</v>
      </c>
    </row>
    <row r="2" spans="1:4" x14ac:dyDescent="0.25">
      <c r="A2" s="25" t="s">
        <v>0</v>
      </c>
      <c r="B2" s="25" t="s">
        <v>37</v>
      </c>
      <c r="C2" s="25" t="s">
        <v>38</v>
      </c>
      <c r="D2" s="25" t="s">
        <v>39</v>
      </c>
    </row>
    <row r="3" spans="1:4" x14ac:dyDescent="0.25">
      <c r="A3" s="1" t="s">
        <v>14</v>
      </c>
      <c r="B3" s="4">
        <v>748061.71021148399</v>
      </c>
      <c r="C3" s="4">
        <v>74175.266573072906</v>
      </c>
      <c r="D3" s="4">
        <v>189504.00097106301</v>
      </c>
    </row>
    <row r="4" spans="1:4" x14ac:dyDescent="0.25">
      <c r="A4" s="1" t="s">
        <v>10</v>
      </c>
      <c r="B4" s="4">
        <v>693072.17282282596</v>
      </c>
      <c r="C4" s="4">
        <v>67558.704595665404</v>
      </c>
      <c r="D4" s="4">
        <v>186345.13679879601</v>
      </c>
    </row>
    <row r="5" spans="1:4" x14ac:dyDescent="0.25">
      <c r="A5" s="1" t="s">
        <v>21</v>
      </c>
      <c r="B5" s="4">
        <v>830750.70289690502</v>
      </c>
      <c r="C5" s="4">
        <v>79682.082455042997</v>
      </c>
      <c r="D5" s="4">
        <v>172320.37367241099</v>
      </c>
    </row>
    <row r="6" spans="1:4" x14ac:dyDescent="0.25">
      <c r="A6" s="1" t="s">
        <v>12</v>
      </c>
      <c r="B6" s="4">
        <v>740129.84527864598</v>
      </c>
      <c r="C6" s="4">
        <v>99556.612150889094</v>
      </c>
      <c r="D6" s="4">
        <v>147416.21688878801</v>
      </c>
    </row>
    <row r="7" spans="1:4" x14ac:dyDescent="0.25">
      <c r="A7" s="1" t="s">
        <v>13</v>
      </c>
      <c r="B7" s="4">
        <v>769862.82378902205</v>
      </c>
      <c r="C7" s="4">
        <v>77957.407108701096</v>
      </c>
      <c r="D7" s="4">
        <v>139513.29436180199</v>
      </c>
    </row>
    <row r="8" spans="1:4" x14ac:dyDescent="0.25">
      <c r="A8" s="1" t="s">
        <v>16</v>
      </c>
      <c r="B8" s="4">
        <v>771253.93483760406</v>
      </c>
      <c r="C8" s="4">
        <v>69754.3104102621</v>
      </c>
      <c r="D8" s="4">
        <v>138639.38041383601</v>
      </c>
    </row>
    <row r="9" spans="1:4" x14ac:dyDescent="0.25">
      <c r="A9" s="1" t="s">
        <v>19</v>
      </c>
      <c r="B9" s="4">
        <v>792722.72177362698</v>
      </c>
      <c r="C9" s="4">
        <v>73627.357859068099</v>
      </c>
      <c r="D9" s="4">
        <v>132502.44598558199</v>
      </c>
    </row>
    <row r="10" spans="1:4" x14ac:dyDescent="0.25">
      <c r="A10" s="1" t="s">
        <v>15</v>
      </c>
      <c r="B10" s="4">
        <v>773517.42240031599</v>
      </c>
      <c r="C10" s="4">
        <v>74978.840640102397</v>
      </c>
      <c r="D10" s="4">
        <v>130735.385256423</v>
      </c>
    </row>
    <row r="11" spans="1:4" x14ac:dyDescent="0.25">
      <c r="A11" s="1" t="s">
        <v>11</v>
      </c>
      <c r="B11" s="4">
        <v>786689.28661715402</v>
      </c>
      <c r="C11" s="4">
        <v>76715.901396870206</v>
      </c>
      <c r="D11" s="4">
        <v>128979.23962764999</v>
      </c>
    </row>
    <row r="12" spans="1:4" x14ac:dyDescent="0.25">
      <c r="A12" s="1" t="s">
        <v>17</v>
      </c>
      <c r="B12" s="4">
        <v>778332.71145489998</v>
      </c>
      <c r="C12" s="4">
        <v>80440.910852674802</v>
      </c>
      <c r="D12" s="4">
        <v>105204.97129283199</v>
      </c>
    </row>
    <row r="13" spans="1:4" x14ac:dyDescent="0.25">
      <c r="A13" s="1" t="s">
        <v>18</v>
      </c>
      <c r="B13" s="4">
        <v>829639.16891549295</v>
      </c>
      <c r="C13" s="4">
        <v>74660.284357748795</v>
      </c>
      <c r="D13" s="4">
        <v>102533.148148137</v>
      </c>
    </row>
    <row r="14" spans="1:4" x14ac:dyDescent="0.25">
      <c r="A14" s="1" t="s">
        <v>20</v>
      </c>
      <c r="B14" s="4">
        <v>796694.67534132197</v>
      </c>
      <c r="C14" s="4">
        <v>56917.239125347798</v>
      </c>
      <c r="D14" s="4">
        <v>48927.305855819402</v>
      </c>
    </row>
    <row r="15" spans="1:4" ht="22.5" x14ac:dyDescent="0.25">
      <c r="A15" s="18" t="s">
        <v>97</v>
      </c>
    </row>
  </sheetData>
  <pageMargins left="0.75" right="0.75" top="1" bottom="1" header="0.5" footer="0.5"/>
  <drawing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2"/>
  <dimension ref="A1:B13"/>
  <sheetViews>
    <sheetView workbookViewId="0">
      <selection activeCell="K13" sqref="K13"/>
    </sheetView>
  </sheetViews>
  <sheetFormatPr baseColWidth="10" defaultRowHeight="15" x14ac:dyDescent="0.25"/>
  <cols>
    <col min="1" max="1" width="23.85546875" bestFit="1" customWidth="1"/>
    <col min="2" max="2" width="22.140625" bestFit="1" customWidth="1"/>
  </cols>
  <sheetData>
    <row r="1" spans="1:2" x14ac:dyDescent="0.25">
      <c r="A1" s="117" t="s">
        <v>212</v>
      </c>
    </row>
    <row r="2" spans="1:2" x14ac:dyDescent="0.25">
      <c r="A2" s="25" t="s">
        <v>26</v>
      </c>
      <c r="B2" s="25" t="s">
        <v>94</v>
      </c>
    </row>
    <row r="3" spans="1:2" x14ac:dyDescent="0.25">
      <c r="A3" s="1" t="s">
        <v>36</v>
      </c>
      <c r="B3" s="5">
        <v>0.29680000000000001</v>
      </c>
    </row>
    <row r="4" spans="1:2" x14ac:dyDescent="0.25">
      <c r="A4" s="1" t="s">
        <v>35</v>
      </c>
      <c r="B4" s="5">
        <v>0.52359999999999995</v>
      </c>
    </row>
    <row r="5" spans="1:2" x14ac:dyDescent="0.25">
      <c r="A5" s="1" t="s">
        <v>29</v>
      </c>
      <c r="B5" s="5">
        <v>0.60950000000000004</v>
      </c>
    </row>
    <row r="6" spans="1:2" x14ac:dyDescent="0.25">
      <c r="A6" s="1" t="s">
        <v>33</v>
      </c>
      <c r="B6" s="5">
        <v>0.65669999999999995</v>
      </c>
    </row>
    <row r="7" spans="1:2" x14ac:dyDescent="0.25">
      <c r="A7" s="1" t="s">
        <v>27</v>
      </c>
      <c r="B7" s="5">
        <v>0.69120000000000004</v>
      </c>
    </row>
    <row r="8" spans="1:2" x14ac:dyDescent="0.25">
      <c r="A8" s="1" t="s">
        <v>31</v>
      </c>
      <c r="B8" s="5">
        <v>0.72889999999999999</v>
      </c>
    </row>
    <row r="9" spans="1:2" x14ac:dyDescent="0.25">
      <c r="A9" s="1" t="s">
        <v>34</v>
      </c>
      <c r="B9" s="5">
        <v>0.74009999999999998</v>
      </c>
    </row>
    <row r="10" spans="1:2" x14ac:dyDescent="0.25">
      <c r="A10" s="1" t="s">
        <v>28</v>
      </c>
      <c r="B10" s="5">
        <v>0.80410000000000004</v>
      </c>
    </row>
    <row r="11" spans="1:2" x14ac:dyDescent="0.25">
      <c r="A11" s="1" t="s">
        <v>30</v>
      </c>
      <c r="B11" s="5">
        <v>0.81269999999999998</v>
      </c>
    </row>
    <row r="12" spans="1:2" x14ac:dyDescent="0.25">
      <c r="A12" s="1" t="s">
        <v>32</v>
      </c>
      <c r="B12" s="5">
        <v>0.89439999999999997</v>
      </c>
    </row>
    <row r="13" spans="1:2" x14ac:dyDescent="0.25">
      <c r="A13" s="8" t="s">
        <v>101</v>
      </c>
    </row>
  </sheetData>
  <pageMargins left="0.75" right="0.75" top="1" bottom="1" header="0.5" footer="0.5"/>
  <drawing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"/>
  <sheetViews>
    <sheetView workbookViewId="0">
      <selection activeCell="A10" sqref="A10:C10"/>
    </sheetView>
  </sheetViews>
  <sheetFormatPr baseColWidth="10" defaultRowHeight="15" x14ac:dyDescent="0.25"/>
  <cols>
    <col min="1" max="1" width="23.28515625" customWidth="1"/>
    <col min="2" max="2" width="13.7109375" customWidth="1"/>
  </cols>
  <sheetData>
    <row r="1" spans="1:3" x14ac:dyDescent="0.25">
      <c r="A1" t="s">
        <v>156</v>
      </c>
    </row>
    <row r="2" spans="1:3" x14ac:dyDescent="0.25">
      <c r="A2" s="14"/>
      <c r="B2" s="14">
        <v>2018</v>
      </c>
      <c r="C2" s="14">
        <v>2019</v>
      </c>
    </row>
    <row r="3" spans="1:3" x14ac:dyDescent="0.25">
      <c r="A3" s="106" t="s">
        <v>10</v>
      </c>
      <c r="B3" s="107">
        <v>130.01879723956628</v>
      </c>
      <c r="C3" s="108">
        <v>103.96489094514179</v>
      </c>
    </row>
    <row r="4" spans="1:3" x14ac:dyDescent="0.25">
      <c r="A4" s="106" t="s">
        <v>12</v>
      </c>
      <c r="B4" s="107">
        <v>92.270023088102661</v>
      </c>
      <c r="C4" s="108">
        <v>90.435626373414976</v>
      </c>
    </row>
    <row r="5" spans="1:3" x14ac:dyDescent="0.25">
      <c r="A5" s="106" t="s">
        <v>18</v>
      </c>
      <c r="B5" s="107">
        <v>78.72228345033021</v>
      </c>
      <c r="C5" s="108">
        <v>79.309086912062284</v>
      </c>
    </row>
    <row r="6" spans="1:3" x14ac:dyDescent="0.25">
      <c r="A6" s="106" t="s">
        <v>14</v>
      </c>
      <c r="B6" s="107">
        <v>74.637664731178432</v>
      </c>
      <c r="C6" s="108">
        <v>72.909466917918905</v>
      </c>
    </row>
    <row r="7" spans="1:3" x14ac:dyDescent="0.25">
      <c r="A7" s="106" t="s">
        <v>21</v>
      </c>
      <c r="B7" s="107">
        <v>79.411429683598854</v>
      </c>
      <c r="C7" s="108">
        <v>71.835737772437156</v>
      </c>
    </row>
    <row r="8" spans="1:3" x14ac:dyDescent="0.25">
      <c r="A8" s="106" t="s">
        <v>19</v>
      </c>
      <c r="B8" s="107">
        <v>81.247504075113</v>
      </c>
      <c r="C8" s="108">
        <v>70.144066587601515</v>
      </c>
    </row>
    <row r="9" spans="1:3" x14ac:dyDescent="0.25">
      <c r="A9" s="106" t="s">
        <v>11</v>
      </c>
      <c r="B9" s="107">
        <v>87.785124706124407</v>
      </c>
      <c r="C9" s="108">
        <v>63.67557375046605</v>
      </c>
    </row>
    <row r="10" spans="1:3" x14ac:dyDescent="0.25">
      <c r="A10" s="111" t="s">
        <v>15</v>
      </c>
      <c r="B10" s="107">
        <v>55.16852054207142</v>
      </c>
      <c r="C10" s="108">
        <v>61.273646688750219</v>
      </c>
    </row>
    <row r="11" spans="1:3" x14ac:dyDescent="0.25">
      <c r="A11" s="106" t="s">
        <v>16</v>
      </c>
      <c r="B11" s="107">
        <v>65.945612685056048</v>
      </c>
      <c r="C11" s="108">
        <v>61.00760344234093</v>
      </c>
    </row>
    <row r="12" spans="1:3" x14ac:dyDescent="0.25">
      <c r="A12" s="106" t="s">
        <v>17</v>
      </c>
      <c r="B12" s="107">
        <v>68.025801207287813</v>
      </c>
      <c r="C12" s="108">
        <v>60.9050245133594</v>
      </c>
    </row>
    <row r="13" spans="1:3" x14ac:dyDescent="0.25">
      <c r="A13" s="106" t="s">
        <v>13</v>
      </c>
      <c r="B13" s="107">
        <v>55.715981807191461</v>
      </c>
      <c r="C13" s="108">
        <v>55.754632565881131</v>
      </c>
    </row>
    <row r="14" spans="1:3" x14ac:dyDescent="0.25">
      <c r="A14" s="106" t="s">
        <v>20</v>
      </c>
      <c r="B14" s="107">
        <v>63.963457268761253</v>
      </c>
      <c r="C14" s="108">
        <v>48.27347769239541</v>
      </c>
    </row>
    <row r="15" spans="1:3" x14ac:dyDescent="0.25">
      <c r="A15" s="109" t="s">
        <v>104</v>
      </c>
      <c r="B15" s="112">
        <v>74.653671390902176</v>
      </c>
      <c r="C15" s="110">
        <v>67.775059034114847</v>
      </c>
    </row>
    <row r="16" spans="1:3" x14ac:dyDescent="0.25">
      <c r="A16" s="12" t="s">
        <v>149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1"/>
  <dimension ref="A1:E9"/>
  <sheetViews>
    <sheetView workbookViewId="0"/>
  </sheetViews>
  <sheetFormatPr baseColWidth="10" defaultRowHeight="15" x14ac:dyDescent="0.25"/>
  <cols>
    <col min="1" max="1" width="14.28515625" customWidth="1"/>
    <col min="2" max="3" width="16.85546875" bestFit="1" customWidth="1"/>
    <col min="4" max="4" width="15.42578125" customWidth="1"/>
  </cols>
  <sheetData>
    <row r="1" spans="1:5" x14ac:dyDescent="0.25">
      <c r="A1" s="117" t="s">
        <v>182</v>
      </c>
    </row>
    <row r="2" spans="1:5" x14ac:dyDescent="0.25">
      <c r="A2" s="25" t="s">
        <v>47</v>
      </c>
      <c r="B2" s="130">
        <v>2018</v>
      </c>
      <c r="C2" s="130">
        <v>2019</v>
      </c>
      <c r="D2" s="146" t="s">
        <v>202</v>
      </c>
      <c r="E2" s="25" t="s">
        <v>48</v>
      </c>
    </row>
    <row r="3" spans="1:5" x14ac:dyDescent="0.25">
      <c r="A3" s="1" t="s">
        <v>25</v>
      </c>
      <c r="B3" s="4">
        <v>13869312269.7523</v>
      </c>
      <c r="C3" s="4">
        <v>14403838515.3799</v>
      </c>
      <c r="D3" s="4">
        <v>534526245.62766999</v>
      </c>
      <c r="E3" s="6">
        <v>3.85E-2</v>
      </c>
    </row>
    <row r="4" spans="1:5" x14ac:dyDescent="0.25">
      <c r="A4" s="1" t="s">
        <v>24</v>
      </c>
      <c r="B4" s="4">
        <v>1681033503.58601</v>
      </c>
      <c r="C4" s="4">
        <v>1765685066.1500001</v>
      </c>
      <c r="D4" s="4">
        <v>84651562.563984096</v>
      </c>
      <c r="E4" s="6">
        <v>5.04E-2</v>
      </c>
    </row>
    <row r="5" spans="1:5" x14ac:dyDescent="0.25">
      <c r="A5" s="1" t="s">
        <v>23</v>
      </c>
      <c r="B5" s="4">
        <v>1976042765.0419099</v>
      </c>
      <c r="C5" s="4">
        <v>2187537114.4099998</v>
      </c>
      <c r="D5" s="4">
        <v>211494349.36808601</v>
      </c>
      <c r="E5" s="6">
        <v>0.107</v>
      </c>
    </row>
    <row r="6" spans="1:5" x14ac:dyDescent="0.25">
      <c r="A6" s="1" t="s">
        <v>22</v>
      </c>
      <c r="B6" s="4">
        <v>868864169.88457501</v>
      </c>
      <c r="C6" s="4">
        <v>878542715.08999896</v>
      </c>
      <c r="D6" s="4">
        <v>9678545.2054244205</v>
      </c>
      <c r="E6" s="6">
        <v>1.11E-2</v>
      </c>
    </row>
    <row r="7" spans="1:5" x14ac:dyDescent="0.25">
      <c r="A7" s="1" t="s">
        <v>9</v>
      </c>
      <c r="B7" s="4">
        <v>8584683.4009594005</v>
      </c>
      <c r="C7" s="4">
        <v>7357579.4999999898</v>
      </c>
      <c r="D7" s="4">
        <v>-1227103.90095941</v>
      </c>
      <c r="E7" s="6">
        <v>-0.1429</v>
      </c>
    </row>
    <row r="8" spans="1:5" x14ac:dyDescent="0.25">
      <c r="A8" s="14" t="s">
        <v>95</v>
      </c>
      <c r="B8" s="15">
        <f>SUM(B3:B7)</f>
        <v>18403837391.665752</v>
      </c>
      <c r="C8" s="15">
        <f>SUM(C3:C7)</f>
        <v>19242960990.5299</v>
      </c>
      <c r="D8" s="15">
        <f t="shared" ref="D8" si="0">SUM(D3:D7)</f>
        <v>839123598.86420512</v>
      </c>
      <c r="E8" s="16">
        <f>C8/B8-1</f>
        <v>4.5595034394519729E-2</v>
      </c>
    </row>
    <row r="9" spans="1:5" x14ac:dyDescent="0.25">
      <c r="A9" s="8" t="s">
        <v>97</v>
      </c>
    </row>
  </sheetData>
  <pageMargins left="0.75" right="0.75" top="1" bottom="1" header="0.5" footer="0.5"/>
  <pageSetup paperSize="9" orientation="portrait" verticalDpi="0" r:id="rId1"/>
  <ignoredErrors>
    <ignoredError sqref="B8:C8" formulaRange="1"/>
  </ignoredErrors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"/>
  <sheetViews>
    <sheetView workbookViewId="0">
      <selection activeCell="G5" sqref="G5"/>
    </sheetView>
  </sheetViews>
  <sheetFormatPr baseColWidth="10" defaultRowHeight="15" x14ac:dyDescent="0.25"/>
  <cols>
    <col min="1" max="1" width="23.28515625" customWidth="1"/>
    <col min="2" max="2" width="13.7109375" customWidth="1"/>
  </cols>
  <sheetData>
    <row r="1" spans="1:3" x14ac:dyDescent="0.25">
      <c r="A1" t="s">
        <v>213</v>
      </c>
    </row>
    <row r="2" spans="1:3" x14ac:dyDescent="0.25">
      <c r="A2" s="113"/>
      <c r="B2" s="113">
        <v>2018</v>
      </c>
      <c r="C2" s="113">
        <v>2019</v>
      </c>
    </row>
    <row r="3" spans="1:3" x14ac:dyDescent="0.25">
      <c r="A3" s="111" t="s">
        <v>27</v>
      </c>
      <c r="B3" s="114">
        <v>72.486000000000004</v>
      </c>
      <c r="C3" s="115">
        <v>112.26000000000002</v>
      </c>
    </row>
    <row r="4" spans="1:3" x14ac:dyDescent="0.25">
      <c r="A4" s="111" t="s">
        <v>32</v>
      </c>
      <c r="B4" s="114">
        <v>81.564820570148314</v>
      </c>
      <c r="C4" s="115">
        <v>74.518944740260622</v>
      </c>
    </row>
    <row r="5" spans="1:3" x14ac:dyDescent="0.25">
      <c r="A5" s="111" t="s">
        <v>136</v>
      </c>
      <c r="B5" s="114">
        <v>63.684781549455899</v>
      </c>
      <c r="C5" s="115">
        <v>55.514990746452796</v>
      </c>
    </row>
    <row r="6" spans="1:3" x14ac:dyDescent="0.25">
      <c r="A6" s="111" t="s">
        <v>35</v>
      </c>
      <c r="B6" s="114">
        <v>38.485419305993339</v>
      </c>
      <c r="C6" s="115">
        <v>30.326146998529772</v>
      </c>
    </row>
    <row r="7" spans="1:3" x14ac:dyDescent="0.25">
      <c r="A7" s="111" t="s">
        <v>155</v>
      </c>
      <c r="B7" s="114">
        <v>42.667036451489345</v>
      </c>
      <c r="C7" s="115">
        <v>29.094533553929278</v>
      </c>
    </row>
    <row r="8" spans="1:3" x14ac:dyDescent="0.25">
      <c r="A8" s="111" t="s">
        <v>36</v>
      </c>
      <c r="B8" s="114">
        <v>39.349548212045882</v>
      </c>
      <c r="C8" s="115">
        <v>27.816877949477192</v>
      </c>
    </row>
    <row r="9" spans="1:3" x14ac:dyDescent="0.25">
      <c r="A9" s="111" t="s">
        <v>31</v>
      </c>
      <c r="B9" s="114">
        <v>37.841807185344045</v>
      </c>
      <c r="C9" s="115">
        <v>27.196703040872055</v>
      </c>
    </row>
    <row r="10" spans="1:3" x14ac:dyDescent="0.25">
      <c r="A10" s="111" t="s">
        <v>33</v>
      </c>
      <c r="B10" s="114">
        <v>34.193347882222554</v>
      </c>
      <c r="C10" s="115">
        <v>23.50763044444874</v>
      </c>
    </row>
    <row r="11" spans="1:3" x14ac:dyDescent="0.25">
      <c r="A11" s="111" t="s">
        <v>29</v>
      </c>
      <c r="B11" s="114">
        <v>12.181292564280753</v>
      </c>
      <c r="C11" s="115">
        <v>14.358751983077738</v>
      </c>
    </row>
    <row r="12" spans="1:3" x14ac:dyDescent="0.25">
      <c r="A12" s="111" t="s">
        <v>28</v>
      </c>
      <c r="B12" s="114">
        <v>1.1780839474527394</v>
      </c>
      <c r="C12" s="115">
        <v>5.315599141893963</v>
      </c>
    </row>
    <row r="13" spans="1:3" x14ac:dyDescent="0.25">
      <c r="A13" s="116" t="s">
        <v>104</v>
      </c>
      <c r="B13" s="143">
        <v>49.181776171723421</v>
      </c>
      <c r="C13" s="144">
        <v>38.346225530222426</v>
      </c>
    </row>
    <row r="14" spans="1:3" x14ac:dyDescent="0.25">
      <c r="A14" s="12" t="s">
        <v>149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4"/>
  <dimension ref="A1:G26"/>
  <sheetViews>
    <sheetView workbookViewId="0">
      <selection activeCell="F31" sqref="F31"/>
    </sheetView>
  </sheetViews>
  <sheetFormatPr baseColWidth="10" defaultRowHeight="15" x14ac:dyDescent="0.25"/>
  <cols>
    <col min="1" max="1" width="23.85546875" bestFit="1" customWidth="1"/>
    <col min="2" max="2" width="18.7109375" customWidth="1"/>
    <col min="3" max="3" width="13.28515625" bestFit="1" customWidth="1"/>
    <col min="4" max="4" width="14.28515625" bestFit="1" customWidth="1"/>
    <col min="5" max="5" width="15.7109375" bestFit="1" customWidth="1"/>
    <col min="6" max="6" width="13.28515625" bestFit="1" customWidth="1"/>
    <col min="7" max="7" width="15.7109375" bestFit="1" customWidth="1"/>
  </cols>
  <sheetData>
    <row r="1" spans="1:7" x14ac:dyDescent="0.25">
      <c r="A1" s="7" t="s">
        <v>188</v>
      </c>
    </row>
    <row r="2" spans="1:7" x14ac:dyDescent="0.25">
      <c r="A2" s="25" t="s">
        <v>26</v>
      </c>
      <c r="B2" s="25" t="s">
        <v>50</v>
      </c>
      <c r="C2" s="25" t="s">
        <v>51</v>
      </c>
      <c r="D2" s="25" t="s">
        <v>52</v>
      </c>
      <c r="E2" s="25" t="s">
        <v>53</v>
      </c>
      <c r="F2" s="25" t="s">
        <v>49</v>
      </c>
      <c r="G2" s="25" t="s">
        <v>55</v>
      </c>
    </row>
    <row r="3" spans="1:7" x14ac:dyDescent="0.25">
      <c r="A3" s="1" t="s">
        <v>21</v>
      </c>
      <c r="B3" s="4">
        <v>15963834.539999999</v>
      </c>
      <c r="C3" s="4">
        <v>23753273.419999901</v>
      </c>
      <c r="D3" s="4">
        <v>23388811.419999901</v>
      </c>
      <c r="E3" s="4">
        <v>256150002.38</v>
      </c>
      <c r="F3" s="4">
        <v>3281105.04</v>
      </c>
      <c r="G3" s="4">
        <v>322537026.79999983</v>
      </c>
    </row>
    <row r="4" spans="1:7" x14ac:dyDescent="0.25">
      <c r="A4" s="1" t="s">
        <v>19</v>
      </c>
      <c r="B4" s="4">
        <v>7596523.2000000002</v>
      </c>
      <c r="C4" s="4">
        <v>10184397.16</v>
      </c>
      <c r="D4" s="4">
        <v>9905702.4899999909</v>
      </c>
      <c r="E4" s="4">
        <v>136324194.50999999</v>
      </c>
      <c r="F4" s="4">
        <v>5860697.5099999998</v>
      </c>
      <c r="G4" s="4">
        <v>169871514.86999997</v>
      </c>
    </row>
    <row r="5" spans="1:7" x14ac:dyDescent="0.25">
      <c r="A5" s="1" t="s">
        <v>17</v>
      </c>
      <c r="B5" s="4">
        <v>2831616.98</v>
      </c>
      <c r="C5" s="4">
        <v>9315901.6300000008</v>
      </c>
      <c r="D5" s="4">
        <v>9305846.0099999998</v>
      </c>
      <c r="E5" s="4">
        <v>127487908.43000001</v>
      </c>
      <c r="F5" s="4">
        <v>4038592.3199999901</v>
      </c>
      <c r="G5" s="4">
        <v>152979865.37</v>
      </c>
    </row>
    <row r="6" spans="1:7" x14ac:dyDescent="0.25">
      <c r="A6" s="1" t="s">
        <v>33</v>
      </c>
      <c r="B6" s="4">
        <v>1965383.92</v>
      </c>
      <c r="C6" s="4">
        <v>8651031.3599999994</v>
      </c>
      <c r="D6" s="4">
        <v>7205870.1699999999</v>
      </c>
      <c r="E6" s="4">
        <v>114776639.949999</v>
      </c>
      <c r="F6" s="4">
        <v>1934191.30999999</v>
      </c>
      <c r="G6" s="4">
        <v>134533116.709999</v>
      </c>
    </row>
    <row r="7" spans="1:7" x14ac:dyDescent="0.25">
      <c r="A7" s="1" t="s">
        <v>18</v>
      </c>
      <c r="B7" s="4">
        <v>10344786.8999999</v>
      </c>
      <c r="C7" s="4">
        <v>5060289.03</v>
      </c>
      <c r="D7" s="4">
        <v>6366831.6200000001</v>
      </c>
      <c r="E7" s="4">
        <v>97186254.420000002</v>
      </c>
      <c r="F7" s="4">
        <v>984488.03</v>
      </c>
      <c r="G7" s="4">
        <v>119942649.99999991</v>
      </c>
    </row>
    <row r="8" spans="1:7" x14ac:dyDescent="0.25">
      <c r="A8" s="1" t="s">
        <v>15</v>
      </c>
      <c r="B8" s="4">
        <v>3623445.09</v>
      </c>
      <c r="C8" s="4">
        <v>4470319.07</v>
      </c>
      <c r="D8" s="4">
        <v>5637949.98999999</v>
      </c>
      <c r="E8" s="4">
        <v>77934429.059999898</v>
      </c>
      <c r="F8" s="4">
        <v>324770.53999999998</v>
      </c>
      <c r="G8" s="4">
        <v>91990913.749999896</v>
      </c>
    </row>
    <row r="9" spans="1:7" x14ac:dyDescent="0.25">
      <c r="A9" s="1" t="s">
        <v>34</v>
      </c>
      <c r="B9" s="4">
        <v>359503.52</v>
      </c>
      <c r="C9" s="4">
        <v>2098470.58</v>
      </c>
      <c r="D9" s="4">
        <v>7127255.8599999901</v>
      </c>
      <c r="E9" s="4">
        <v>79972811.019999906</v>
      </c>
      <c r="F9" s="4">
        <v>488486.77999999898</v>
      </c>
      <c r="G9" s="4">
        <v>90046527.759999901</v>
      </c>
    </row>
    <row r="10" spans="1:7" x14ac:dyDescent="0.25">
      <c r="A10" s="1" t="s">
        <v>16</v>
      </c>
      <c r="B10" s="4">
        <v>10763279.289999999</v>
      </c>
      <c r="C10" s="4">
        <v>3361784.28</v>
      </c>
      <c r="D10" s="4">
        <v>5381068.5599999996</v>
      </c>
      <c r="E10" s="4">
        <v>62528847.949999899</v>
      </c>
      <c r="F10" s="4">
        <v>5841169.5599999996</v>
      </c>
      <c r="G10" s="4">
        <v>87876149.639999896</v>
      </c>
    </row>
    <row r="11" spans="1:7" x14ac:dyDescent="0.25">
      <c r="A11" s="1" t="s">
        <v>20</v>
      </c>
      <c r="B11" s="4">
        <v>5857497.8200000003</v>
      </c>
      <c r="C11" s="4">
        <v>2837214.16</v>
      </c>
      <c r="D11" s="4">
        <v>6910525.7899999898</v>
      </c>
      <c r="E11" s="4">
        <v>70697114.259999901</v>
      </c>
      <c r="F11" s="4">
        <v>1046459.08</v>
      </c>
      <c r="G11" s="4">
        <v>87348811.109999895</v>
      </c>
    </row>
    <row r="12" spans="1:7" x14ac:dyDescent="0.25">
      <c r="A12" s="1" t="s">
        <v>36</v>
      </c>
      <c r="B12" s="4">
        <v>11866851.7999999</v>
      </c>
      <c r="C12" s="4">
        <v>4539704.74</v>
      </c>
      <c r="D12" s="4">
        <v>5298225.0999999996</v>
      </c>
      <c r="E12" s="4">
        <v>51109417.229999997</v>
      </c>
      <c r="F12" s="4">
        <v>13903.26</v>
      </c>
      <c r="G12" s="4">
        <v>72828102.129999906</v>
      </c>
    </row>
    <row r="13" spans="1:7" x14ac:dyDescent="0.25">
      <c r="A13" s="1" t="s">
        <v>35</v>
      </c>
      <c r="B13" s="4">
        <v>17766647.189999901</v>
      </c>
      <c r="C13" s="4">
        <v>35240.94</v>
      </c>
      <c r="D13" s="4"/>
      <c r="E13" s="4">
        <v>52650682.899999999</v>
      </c>
      <c r="F13" s="4"/>
      <c r="G13" s="4">
        <v>70452571.029999897</v>
      </c>
    </row>
    <row r="14" spans="1:7" x14ac:dyDescent="0.25">
      <c r="A14" s="1" t="s">
        <v>13</v>
      </c>
      <c r="B14" s="4">
        <v>2211318.5099999998</v>
      </c>
      <c r="C14" s="4">
        <v>1461256.8299999901</v>
      </c>
      <c r="D14" s="4">
        <v>3829192.53</v>
      </c>
      <c r="E14" s="4">
        <v>54870986.229999997</v>
      </c>
      <c r="F14" s="4">
        <v>1072398.8199999901</v>
      </c>
      <c r="G14" s="4">
        <v>63445152.919999979</v>
      </c>
    </row>
    <row r="15" spans="1:7" x14ac:dyDescent="0.25">
      <c r="A15" s="1" t="s">
        <v>12</v>
      </c>
      <c r="B15" s="4">
        <v>1213950.8999999999</v>
      </c>
      <c r="C15" s="4">
        <v>2557420.56</v>
      </c>
      <c r="D15" s="4">
        <v>2925376.26</v>
      </c>
      <c r="E15" s="4">
        <v>48274432.100000001</v>
      </c>
      <c r="F15" s="4">
        <v>4133363.7899999898</v>
      </c>
      <c r="G15" s="4">
        <v>59104543.609999992</v>
      </c>
    </row>
    <row r="16" spans="1:7" x14ac:dyDescent="0.25">
      <c r="A16" s="1" t="s">
        <v>14</v>
      </c>
      <c r="B16" s="4">
        <v>1938051.52</v>
      </c>
      <c r="C16" s="4">
        <v>2511291.6800000002</v>
      </c>
      <c r="D16" s="4">
        <v>5222575.54</v>
      </c>
      <c r="E16" s="4">
        <v>46809084.520000003</v>
      </c>
      <c r="F16" s="4">
        <v>819539.86</v>
      </c>
      <c r="G16" s="4">
        <v>57300543.120000005</v>
      </c>
    </row>
    <row r="17" spans="1:7" x14ac:dyDescent="0.25">
      <c r="A17" s="1" t="s">
        <v>11</v>
      </c>
      <c r="B17" s="4">
        <v>239418.72</v>
      </c>
      <c r="C17" s="4">
        <v>2555253.84</v>
      </c>
      <c r="D17" s="4">
        <v>1861125.03999999</v>
      </c>
      <c r="E17" s="4">
        <v>42803157.710000001</v>
      </c>
      <c r="F17" s="4">
        <v>2450133.54</v>
      </c>
      <c r="G17" s="4">
        <v>49909088.849999987</v>
      </c>
    </row>
    <row r="18" spans="1:7" x14ac:dyDescent="0.25">
      <c r="A18" s="1" t="s">
        <v>10</v>
      </c>
      <c r="B18" s="4">
        <v>1533352.56</v>
      </c>
      <c r="C18" s="4">
        <v>1566710.71</v>
      </c>
      <c r="D18" s="4">
        <v>3063068.0599999898</v>
      </c>
      <c r="E18" s="4">
        <v>27750920.189999901</v>
      </c>
      <c r="F18" s="4">
        <v>6964635.0300000003</v>
      </c>
      <c r="G18" s="4">
        <v>40878686.549999893</v>
      </c>
    </row>
    <row r="19" spans="1:7" x14ac:dyDescent="0.25">
      <c r="A19" s="1" t="s">
        <v>32</v>
      </c>
      <c r="B19" s="4">
        <v>271527.58999999898</v>
      </c>
      <c r="C19" s="4">
        <v>2140617.8899999899</v>
      </c>
      <c r="D19" s="4">
        <v>2391818.6800000002</v>
      </c>
      <c r="E19" s="4">
        <v>31003458.8899999</v>
      </c>
      <c r="F19" s="4">
        <v>789152.76</v>
      </c>
      <c r="G19" s="4">
        <v>36596575.809999891</v>
      </c>
    </row>
    <row r="20" spans="1:7" x14ac:dyDescent="0.25">
      <c r="A20" s="1" t="s">
        <v>31</v>
      </c>
      <c r="B20" s="4">
        <v>-11194029.52</v>
      </c>
      <c r="C20" s="4">
        <v>11619196.52</v>
      </c>
      <c r="D20" s="4">
        <v>3933191.55</v>
      </c>
      <c r="E20" s="4">
        <v>20618898.93</v>
      </c>
      <c r="F20" s="4">
        <v>2823244.39</v>
      </c>
      <c r="G20" s="4">
        <v>27800501.870000001</v>
      </c>
    </row>
    <row r="21" spans="1:7" x14ac:dyDescent="0.25">
      <c r="A21" s="1" t="s">
        <v>30</v>
      </c>
      <c r="B21" s="4">
        <v>3025327.6799999899</v>
      </c>
      <c r="C21" s="4">
        <v>516611.38999999902</v>
      </c>
      <c r="D21" s="4">
        <v>858715.90999999898</v>
      </c>
      <c r="E21" s="4">
        <v>19191402.169999901</v>
      </c>
      <c r="F21" s="4">
        <v>112344.22</v>
      </c>
      <c r="G21" s="4">
        <v>23704401.369999889</v>
      </c>
    </row>
    <row r="22" spans="1:7" x14ac:dyDescent="0.25">
      <c r="A22" s="1" t="s">
        <v>28</v>
      </c>
      <c r="B22" s="4">
        <v>1063240.29</v>
      </c>
      <c r="C22" s="4">
        <v>91828.27</v>
      </c>
      <c r="D22" s="4">
        <v>72022.149999999994</v>
      </c>
      <c r="E22" s="4">
        <v>2469889.2799999998</v>
      </c>
      <c r="F22" s="4">
        <v>160</v>
      </c>
      <c r="G22" s="4">
        <v>3697139.9899999998</v>
      </c>
    </row>
    <row r="23" spans="1:7" x14ac:dyDescent="0.25">
      <c r="A23" s="1" t="s">
        <v>29</v>
      </c>
      <c r="B23" s="4"/>
      <c r="C23" s="4">
        <v>117032.72</v>
      </c>
      <c r="D23" s="4">
        <v>133248.81</v>
      </c>
      <c r="E23" s="4">
        <v>1760309.91</v>
      </c>
      <c r="F23" s="4">
        <v>112983.2</v>
      </c>
      <c r="G23" s="4">
        <v>2123574.64</v>
      </c>
    </row>
    <row r="24" spans="1:7" x14ac:dyDescent="0.25">
      <c r="A24" s="1" t="s">
        <v>27</v>
      </c>
      <c r="B24" s="4"/>
      <c r="C24" s="4">
        <v>46808.34</v>
      </c>
      <c r="D24" s="4">
        <v>69525.629999999903</v>
      </c>
      <c r="E24" s="4">
        <v>568941</v>
      </c>
      <c r="F24" s="4">
        <v>32333.279999999999</v>
      </c>
      <c r="G24" s="4">
        <v>717608.24999999988</v>
      </c>
    </row>
    <row r="25" spans="1:7" x14ac:dyDescent="0.25">
      <c r="A25" s="25" t="s">
        <v>55</v>
      </c>
      <c r="B25" s="27">
        <v>89241528.499999687</v>
      </c>
      <c r="C25" s="27">
        <v>99491655.119999871</v>
      </c>
      <c r="D25" s="27">
        <v>110887947.16999987</v>
      </c>
      <c r="E25" s="27">
        <v>1422939783.0399981</v>
      </c>
      <c r="F25" s="27">
        <v>43124152.319999963</v>
      </c>
      <c r="G25" s="27">
        <v>1765685066.1499977</v>
      </c>
    </row>
    <row r="26" spans="1:7" x14ac:dyDescent="0.25">
      <c r="A26" s="18" t="s">
        <v>97</v>
      </c>
    </row>
  </sheetData>
  <sortState ref="A3:G24">
    <sortCondition descending="1" ref="G3:G24"/>
  </sortState>
  <pageMargins left="0.75" right="0.75" top="1" bottom="1" header="0.5" footer="0.5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B13"/>
  <sheetViews>
    <sheetView workbookViewId="0">
      <selection activeCell="N15" sqref="N15"/>
    </sheetView>
  </sheetViews>
  <sheetFormatPr baseColWidth="10" defaultRowHeight="15" x14ac:dyDescent="0.25"/>
  <cols>
    <col min="1" max="1" width="24" customWidth="1"/>
  </cols>
  <sheetData>
    <row r="1" spans="1:2" x14ac:dyDescent="0.25">
      <c r="A1" s="117" t="s">
        <v>214</v>
      </c>
    </row>
    <row r="2" spans="1:2" x14ac:dyDescent="0.25">
      <c r="A2" s="25" t="s">
        <v>26</v>
      </c>
      <c r="B2" s="25" t="s">
        <v>93</v>
      </c>
    </row>
    <row r="3" spans="1:2" x14ac:dyDescent="0.25">
      <c r="A3" s="1" t="s">
        <v>33</v>
      </c>
      <c r="B3" s="5">
        <v>0.16719999999999999</v>
      </c>
    </row>
    <row r="4" spans="1:2" x14ac:dyDescent="0.25">
      <c r="A4" s="1" t="s">
        <v>34</v>
      </c>
      <c r="B4" s="5">
        <v>0.1026</v>
      </c>
    </row>
    <row r="5" spans="1:2" x14ac:dyDescent="0.25">
      <c r="A5" s="1" t="s">
        <v>30</v>
      </c>
      <c r="B5" s="5">
        <v>9.2100000000000001E-2</v>
      </c>
    </row>
    <row r="6" spans="1:2" x14ac:dyDescent="0.25">
      <c r="A6" s="1" t="s">
        <v>27</v>
      </c>
      <c r="B6" s="5">
        <v>8.9899999999999994E-2</v>
      </c>
    </row>
    <row r="7" spans="1:2" x14ac:dyDescent="0.25">
      <c r="A7" s="1" t="s">
        <v>28</v>
      </c>
      <c r="B7" s="5">
        <v>5.91E-2</v>
      </c>
    </row>
    <row r="8" spans="1:2" x14ac:dyDescent="0.25">
      <c r="A8" s="1" t="s">
        <v>32</v>
      </c>
      <c r="B8" s="5">
        <v>5.3900000000000003E-2</v>
      </c>
    </row>
    <row r="9" spans="1:2" x14ac:dyDescent="0.25">
      <c r="A9" s="1" t="s">
        <v>31</v>
      </c>
      <c r="B9" s="5">
        <v>5.3699999999999998E-2</v>
      </c>
    </row>
    <row r="10" spans="1:2" x14ac:dyDescent="0.25">
      <c r="A10" s="1" t="s">
        <v>35</v>
      </c>
      <c r="B10" s="5">
        <v>5.33E-2</v>
      </c>
    </row>
    <row r="11" spans="1:2" x14ac:dyDescent="0.25">
      <c r="A11" s="1" t="s">
        <v>36</v>
      </c>
      <c r="B11" s="5">
        <v>3.2199999999999999E-2</v>
      </c>
    </row>
    <row r="12" spans="1:2" x14ac:dyDescent="0.25">
      <c r="A12" s="1" t="s">
        <v>29</v>
      </c>
      <c r="B12" s="5">
        <v>1.34E-2</v>
      </c>
    </row>
    <row r="13" spans="1:2" x14ac:dyDescent="0.25">
      <c r="A13" s="8" t="s">
        <v>97</v>
      </c>
    </row>
  </sheetData>
  <pageMargins left="0.75" right="0.75" top="1" bottom="1" header="0.5" footer="0.5"/>
  <drawing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6"/>
  <dimension ref="A1:F15"/>
  <sheetViews>
    <sheetView workbookViewId="0">
      <selection activeCell="E30" sqref="E30"/>
    </sheetView>
  </sheetViews>
  <sheetFormatPr baseColWidth="10" defaultRowHeight="15" x14ac:dyDescent="0.25"/>
  <cols>
    <col min="1" max="1" width="24.7109375" customWidth="1"/>
    <col min="2" max="2" width="18.7109375" customWidth="1"/>
    <col min="3" max="4" width="12" bestFit="1" customWidth="1"/>
    <col min="5" max="5" width="12" customWidth="1"/>
    <col min="6" max="14" width="12" bestFit="1" customWidth="1"/>
  </cols>
  <sheetData>
    <row r="1" spans="1:6" x14ac:dyDescent="0.25">
      <c r="A1" s="7" t="s">
        <v>151</v>
      </c>
    </row>
    <row r="2" spans="1:6" x14ac:dyDescent="0.25">
      <c r="A2" s="25" t="s">
        <v>26</v>
      </c>
      <c r="B2" s="25">
        <v>2015</v>
      </c>
      <c r="C2" s="25">
        <v>2016</v>
      </c>
      <c r="D2" s="25">
        <v>2017</v>
      </c>
      <c r="E2" s="25">
        <v>2018</v>
      </c>
      <c r="F2" s="25">
        <v>2019</v>
      </c>
    </row>
    <row r="3" spans="1:6" x14ac:dyDescent="0.25">
      <c r="A3" s="1" t="s">
        <v>13</v>
      </c>
      <c r="B3" s="4">
        <v>78693.666190733697</v>
      </c>
      <c r="C3" s="4">
        <v>87155.151269970695</v>
      </c>
      <c r="D3" s="4">
        <v>82512.069630907499</v>
      </c>
      <c r="E3" s="4">
        <v>73096.654203355603</v>
      </c>
      <c r="F3" s="4">
        <v>77957.407108701096</v>
      </c>
    </row>
    <row r="4" spans="1:6" x14ac:dyDescent="0.25">
      <c r="A4" s="1" t="s">
        <v>10</v>
      </c>
      <c r="B4" s="4">
        <v>74685.9961014445</v>
      </c>
      <c r="C4" s="4">
        <v>70513.977364980397</v>
      </c>
      <c r="D4" s="4">
        <v>71454.435464031398</v>
      </c>
      <c r="E4" s="4">
        <v>70446.991155248805</v>
      </c>
      <c r="F4" s="4">
        <v>67558.704595665404</v>
      </c>
    </row>
    <row r="5" spans="1:6" x14ac:dyDescent="0.25">
      <c r="A5" s="1" t="s">
        <v>16</v>
      </c>
      <c r="B5" s="4">
        <v>76444.982752568903</v>
      </c>
      <c r="C5" s="4">
        <v>76475.738891865505</v>
      </c>
      <c r="D5" s="4">
        <v>74978.539989971105</v>
      </c>
      <c r="E5" s="4">
        <v>69566.209795459697</v>
      </c>
      <c r="F5" s="4">
        <v>69754.3104102621</v>
      </c>
    </row>
    <row r="6" spans="1:6" x14ac:dyDescent="0.25">
      <c r="A6" s="1" t="s">
        <v>11</v>
      </c>
      <c r="B6" s="4">
        <v>79869.947635687902</v>
      </c>
      <c r="C6" s="4">
        <v>71429.031681241599</v>
      </c>
      <c r="D6" s="4">
        <v>75612.621544003196</v>
      </c>
      <c r="E6" s="4">
        <v>72531.059553947794</v>
      </c>
      <c r="F6" s="4">
        <v>76715.901396870206</v>
      </c>
    </row>
    <row r="7" spans="1:6" x14ac:dyDescent="0.25">
      <c r="A7" s="1" t="s">
        <v>14</v>
      </c>
      <c r="B7" s="4">
        <v>83119.6366438072</v>
      </c>
      <c r="C7" s="4">
        <v>83909.188489843</v>
      </c>
      <c r="D7" s="4">
        <v>83487.113513338394</v>
      </c>
      <c r="E7" s="4">
        <v>76120.546203133097</v>
      </c>
      <c r="F7" s="4">
        <v>74175.266573072906</v>
      </c>
    </row>
    <row r="8" spans="1:6" x14ac:dyDescent="0.25">
      <c r="A8" s="1" t="s">
        <v>21</v>
      </c>
      <c r="B8" s="4">
        <v>80347.132655386697</v>
      </c>
      <c r="C8" s="4">
        <v>74468.774934563204</v>
      </c>
      <c r="D8" s="4">
        <v>79819.5167641999</v>
      </c>
      <c r="E8" s="4">
        <v>81149.558308589694</v>
      </c>
      <c r="F8" s="4">
        <v>79682.082455042997</v>
      </c>
    </row>
    <row r="9" spans="1:6" x14ac:dyDescent="0.25">
      <c r="A9" s="1" t="s">
        <v>20</v>
      </c>
      <c r="B9" s="4">
        <v>36853.003702567097</v>
      </c>
      <c r="C9" s="4">
        <v>58321.578333387901</v>
      </c>
      <c r="D9" s="4">
        <v>60059.138361429497</v>
      </c>
      <c r="E9" s="4">
        <v>56938.098719848997</v>
      </c>
      <c r="F9" s="4">
        <v>56917.239125347798</v>
      </c>
    </row>
    <row r="10" spans="1:6" x14ac:dyDescent="0.25">
      <c r="A10" s="1" t="s">
        <v>17</v>
      </c>
      <c r="B10" s="4">
        <v>73953.569684078204</v>
      </c>
      <c r="C10" s="4">
        <v>72613.461221848993</v>
      </c>
      <c r="D10" s="4">
        <v>73480.039824758496</v>
      </c>
      <c r="E10" s="4">
        <v>77531.666880640201</v>
      </c>
      <c r="F10" s="4">
        <v>80440.910852674802</v>
      </c>
    </row>
    <row r="11" spans="1:6" x14ac:dyDescent="0.25">
      <c r="A11" s="1" t="s">
        <v>12</v>
      </c>
      <c r="B11" s="4">
        <v>78753.853915126703</v>
      </c>
      <c r="C11" s="4">
        <v>98504.635721607498</v>
      </c>
      <c r="D11" s="4">
        <v>97276.072855526305</v>
      </c>
      <c r="E11" s="4">
        <v>91258.030983649893</v>
      </c>
      <c r="F11" s="4">
        <v>99556.612150889094</v>
      </c>
    </row>
    <row r="12" spans="1:6" x14ac:dyDescent="0.25">
      <c r="A12" s="1" t="s">
        <v>15</v>
      </c>
      <c r="B12" s="4">
        <v>75065.786465505094</v>
      </c>
      <c r="C12" s="4">
        <v>76665.895634990506</v>
      </c>
      <c r="D12" s="4">
        <v>73511.724848674305</v>
      </c>
      <c r="E12" s="4">
        <v>67943.546334779196</v>
      </c>
      <c r="F12" s="4">
        <v>74978.840640102397</v>
      </c>
    </row>
    <row r="13" spans="1:6" x14ac:dyDescent="0.25">
      <c r="A13" s="1" t="s">
        <v>18</v>
      </c>
      <c r="B13" s="4">
        <v>73394.862194849702</v>
      </c>
      <c r="C13" s="4">
        <v>73614.879183944504</v>
      </c>
      <c r="D13" s="4">
        <v>74203.134187793796</v>
      </c>
      <c r="E13" s="4">
        <v>73758.049980109499</v>
      </c>
      <c r="F13" s="4">
        <v>74660.284357748795</v>
      </c>
    </row>
    <row r="14" spans="1:6" x14ac:dyDescent="0.25">
      <c r="A14" s="1" t="s">
        <v>19</v>
      </c>
      <c r="B14" s="4">
        <v>74742.189667341707</v>
      </c>
      <c r="C14" s="4">
        <v>73196.738320260105</v>
      </c>
      <c r="D14" s="4">
        <v>73798.051034514705</v>
      </c>
      <c r="E14" s="4">
        <v>71236.396936886493</v>
      </c>
      <c r="F14" s="4">
        <v>73627.357859068099</v>
      </c>
    </row>
    <row r="15" spans="1:6" x14ac:dyDescent="0.25">
      <c r="A15" s="8" t="s">
        <v>97</v>
      </c>
    </row>
  </sheetData>
  <pageMargins left="0.75" right="0.75" top="1" bottom="1" header="0.5" footer="0.5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8"/>
  <dimension ref="A1:E7"/>
  <sheetViews>
    <sheetView workbookViewId="0">
      <selection activeCell="K14" sqref="K14"/>
    </sheetView>
  </sheetViews>
  <sheetFormatPr baseColWidth="10" defaultRowHeight="15" x14ac:dyDescent="0.25"/>
  <cols>
    <col min="1" max="1" width="38.85546875" bestFit="1" customWidth="1"/>
    <col min="2" max="2" width="18.7109375" bestFit="1" customWidth="1"/>
    <col min="4" max="4" width="16.140625" bestFit="1" customWidth="1"/>
    <col min="5" max="5" width="9.140625" customWidth="1"/>
  </cols>
  <sheetData>
    <row r="1" spans="1:5" x14ac:dyDescent="0.25">
      <c r="A1" s="117" t="s">
        <v>152</v>
      </c>
    </row>
    <row r="2" spans="1:5" x14ac:dyDescent="0.25">
      <c r="A2" s="25" t="s">
        <v>66</v>
      </c>
      <c r="B2" s="25" t="s">
        <v>0</v>
      </c>
      <c r="C2" s="25" t="s">
        <v>1</v>
      </c>
      <c r="D2" s="25" t="s">
        <v>2</v>
      </c>
      <c r="E2" s="25" t="s">
        <v>55</v>
      </c>
    </row>
    <row r="3" spans="1:5" x14ac:dyDescent="0.25">
      <c r="A3" s="1" t="s">
        <v>65</v>
      </c>
      <c r="B3" s="2">
        <v>8.5800000000000001E-2</v>
      </c>
      <c r="C3" s="2">
        <v>8.2000000000000007E-3</v>
      </c>
      <c r="D3" s="2">
        <v>4.9099999999999998E-2</v>
      </c>
      <c r="E3" s="2">
        <v>0.1431</v>
      </c>
    </row>
    <row r="4" spans="1:5" x14ac:dyDescent="0.25">
      <c r="A4" s="1" t="s">
        <v>64</v>
      </c>
      <c r="B4" s="2">
        <v>0.19650000000000001</v>
      </c>
      <c r="C4" s="2">
        <v>6.0999999999999999E-2</v>
      </c>
      <c r="D4" s="2">
        <v>0.24679999999999999</v>
      </c>
      <c r="E4" s="2">
        <v>0.50429999999999997</v>
      </c>
    </row>
    <row r="5" spans="1:5" x14ac:dyDescent="0.25">
      <c r="A5" s="1" t="s">
        <v>63</v>
      </c>
      <c r="B5" s="2">
        <v>3.5499999999999997E-2</v>
      </c>
      <c r="C5" s="2">
        <v>5.4300000000000001E-2</v>
      </c>
      <c r="D5" s="2">
        <v>0.26279999999999998</v>
      </c>
      <c r="E5" s="2">
        <v>0.35259999999999997</v>
      </c>
    </row>
    <row r="6" spans="1:5" x14ac:dyDescent="0.25">
      <c r="A6" s="25" t="s">
        <v>55</v>
      </c>
      <c r="B6" s="142">
        <v>0.31779999999999997</v>
      </c>
      <c r="C6" s="142">
        <v>0.1235</v>
      </c>
      <c r="D6" s="142">
        <v>0.55869999999999997</v>
      </c>
      <c r="E6" s="142">
        <v>1</v>
      </c>
    </row>
    <row r="7" spans="1:5" x14ac:dyDescent="0.25">
      <c r="A7" s="19" t="s">
        <v>97</v>
      </c>
    </row>
  </sheetData>
  <pageMargins left="0.75" right="0.75" top="1" bottom="1" header="0.5" footer="0.5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C15"/>
  <sheetViews>
    <sheetView workbookViewId="0">
      <selection activeCell="I9" sqref="I9"/>
    </sheetView>
  </sheetViews>
  <sheetFormatPr baseColWidth="10" defaultRowHeight="15" x14ac:dyDescent="0.25"/>
  <cols>
    <col min="1" max="1" width="24.7109375" bestFit="1" customWidth="1"/>
    <col min="2" max="2" width="18.7109375" customWidth="1"/>
    <col min="3" max="4" width="12" bestFit="1" customWidth="1"/>
  </cols>
  <sheetData>
    <row r="1" spans="1:3" x14ac:dyDescent="0.25">
      <c r="A1" s="117" t="s">
        <v>187</v>
      </c>
    </row>
    <row r="2" spans="1:3" x14ac:dyDescent="0.25">
      <c r="A2" s="25" t="s">
        <v>26</v>
      </c>
      <c r="B2" s="25">
        <v>2018</v>
      </c>
      <c r="C2" s="25">
        <v>2019</v>
      </c>
    </row>
    <row r="3" spans="1:3" x14ac:dyDescent="0.25">
      <c r="A3" s="1" t="s">
        <v>13</v>
      </c>
      <c r="B3" s="4">
        <v>31458.668059630199</v>
      </c>
      <c r="C3" s="4">
        <v>29256.180659598402</v>
      </c>
    </row>
    <row r="4" spans="1:3" x14ac:dyDescent="0.25">
      <c r="A4" s="1" t="s">
        <v>10</v>
      </c>
      <c r="B4" s="4">
        <v>78849.678671061105</v>
      </c>
      <c r="C4" s="4">
        <v>28824.6733005897</v>
      </c>
    </row>
    <row r="5" spans="1:3" x14ac:dyDescent="0.25">
      <c r="A5" s="1" t="s">
        <v>16</v>
      </c>
      <c r="B5" s="4">
        <v>33975.500255057101</v>
      </c>
      <c r="C5" s="4">
        <v>28319.915184424499</v>
      </c>
    </row>
    <row r="6" spans="1:3" x14ac:dyDescent="0.25">
      <c r="A6" s="1" t="s">
        <v>11</v>
      </c>
      <c r="B6" s="4">
        <v>24126.332862495699</v>
      </c>
      <c r="C6" s="4">
        <v>28659.889263030502</v>
      </c>
    </row>
    <row r="7" spans="1:3" x14ac:dyDescent="0.25">
      <c r="A7" s="1" t="s">
        <v>14</v>
      </c>
      <c r="B7" s="4">
        <v>26296.6719468956</v>
      </c>
      <c r="C7" s="4">
        <v>25714.202353482498</v>
      </c>
    </row>
    <row r="8" spans="1:3" x14ac:dyDescent="0.25">
      <c r="A8" s="1" t="s">
        <v>21</v>
      </c>
      <c r="B8" s="4">
        <v>36185.646613425401</v>
      </c>
      <c r="C8" s="4">
        <v>37646.449657761303</v>
      </c>
    </row>
    <row r="9" spans="1:3" x14ac:dyDescent="0.25">
      <c r="A9" s="1" t="s">
        <v>20</v>
      </c>
      <c r="B9" s="4">
        <v>21193.334283169101</v>
      </c>
      <c r="C9" s="4">
        <v>18019.076877141601</v>
      </c>
    </row>
    <row r="10" spans="1:3" x14ac:dyDescent="0.25">
      <c r="A10" s="1" t="s">
        <v>17</v>
      </c>
      <c r="B10" s="4">
        <v>19829.0136592503</v>
      </c>
      <c r="C10" s="4">
        <v>25852.106364937601</v>
      </c>
    </row>
    <row r="11" spans="1:3" x14ac:dyDescent="0.25">
      <c r="A11" s="1" t="s">
        <v>12</v>
      </c>
      <c r="B11" s="4">
        <v>23683.801862908502</v>
      </c>
      <c r="C11" s="4">
        <v>18685.9242961446</v>
      </c>
    </row>
    <row r="12" spans="1:3" x14ac:dyDescent="0.25">
      <c r="A12" s="1" t="s">
        <v>15</v>
      </c>
      <c r="B12" s="4">
        <v>21514.211515916999</v>
      </c>
      <c r="C12" s="4">
        <v>22143.218825235301</v>
      </c>
    </row>
    <row r="13" spans="1:3" x14ac:dyDescent="0.25">
      <c r="A13" s="1" t="s">
        <v>18</v>
      </c>
      <c r="B13" s="4">
        <v>13703.716944203899</v>
      </c>
      <c r="C13" s="4">
        <v>16741.206589973601</v>
      </c>
    </row>
    <row r="14" spans="1:3" x14ac:dyDescent="0.25">
      <c r="A14" s="1" t="s">
        <v>19</v>
      </c>
      <c r="B14" s="4">
        <v>20177.156696476901</v>
      </c>
      <c r="C14" s="4">
        <v>27741.993325205502</v>
      </c>
    </row>
    <row r="15" spans="1:3" x14ac:dyDescent="0.25">
      <c r="A15" s="8" t="s">
        <v>97</v>
      </c>
    </row>
  </sheetData>
  <pageMargins left="0.75" right="0.75" top="1" bottom="1" header="0.5" footer="0.5"/>
  <drawing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7"/>
  <sheetViews>
    <sheetView workbookViewId="0">
      <selection activeCell="A27" sqref="A27"/>
    </sheetView>
  </sheetViews>
  <sheetFormatPr baseColWidth="10" defaultRowHeight="15" x14ac:dyDescent="0.25"/>
  <sheetData>
    <row r="1" spans="1:2" x14ac:dyDescent="0.25">
      <c r="A1" s="127" t="s">
        <v>176</v>
      </c>
    </row>
    <row r="2" spans="1:2" x14ac:dyDescent="0.25">
      <c r="A2" s="25" t="s">
        <v>174</v>
      </c>
      <c r="B2" s="25" t="s">
        <v>175</v>
      </c>
    </row>
    <row r="3" spans="1:2" x14ac:dyDescent="0.25">
      <c r="A3" s="20">
        <v>0</v>
      </c>
      <c r="B3" s="129">
        <v>49</v>
      </c>
    </row>
    <row r="4" spans="1:2" x14ac:dyDescent="0.25">
      <c r="A4" s="20">
        <v>1</v>
      </c>
      <c r="B4" s="129">
        <v>82</v>
      </c>
    </row>
    <row r="5" spans="1:2" x14ac:dyDescent="0.25">
      <c r="A5" s="20">
        <v>2</v>
      </c>
      <c r="B5" s="129">
        <v>133</v>
      </c>
    </row>
    <row r="6" spans="1:2" x14ac:dyDescent="0.25">
      <c r="A6" s="20">
        <v>3</v>
      </c>
      <c r="B6" s="129">
        <v>78</v>
      </c>
    </row>
    <row r="7" spans="1:2" x14ac:dyDescent="0.25">
      <c r="A7" s="20">
        <v>4</v>
      </c>
      <c r="B7" s="129">
        <v>85</v>
      </c>
    </row>
    <row r="8" spans="1:2" x14ac:dyDescent="0.25">
      <c r="A8" s="20">
        <v>5</v>
      </c>
      <c r="B8" s="129">
        <v>108</v>
      </c>
    </row>
    <row r="9" spans="1:2" x14ac:dyDescent="0.25">
      <c r="A9" s="20">
        <v>6</v>
      </c>
      <c r="B9" s="129">
        <v>140</v>
      </c>
    </row>
    <row r="10" spans="1:2" x14ac:dyDescent="0.25">
      <c r="A10" s="20">
        <v>7</v>
      </c>
      <c r="B10" s="129">
        <v>63</v>
      </c>
    </row>
    <row r="11" spans="1:2" x14ac:dyDescent="0.25">
      <c r="A11" s="20">
        <v>8</v>
      </c>
      <c r="B11" s="129">
        <v>86</v>
      </c>
    </row>
    <row r="12" spans="1:2" x14ac:dyDescent="0.25">
      <c r="A12" s="20">
        <v>9</v>
      </c>
      <c r="B12" s="129">
        <v>49</v>
      </c>
    </row>
    <row r="13" spans="1:2" x14ac:dyDescent="0.25">
      <c r="A13" s="20">
        <v>10</v>
      </c>
      <c r="B13" s="129">
        <v>74</v>
      </c>
    </row>
    <row r="14" spans="1:2" x14ac:dyDescent="0.25">
      <c r="A14" s="20">
        <v>11</v>
      </c>
      <c r="B14" s="129">
        <v>48</v>
      </c>
    </row>
    <row r="15" spans="1:2" x14ac:dyDescent="0.25">
      <c r="A15" s="20">
        <v>12</v>
      </c>
      <c r="B15" s="129">
        <v>29</v>
      </c>
    </row>
    <row r="16" spans="1:2" x14ac:dyDescent="0.25">
      <c r="A16" s="20">
        <v>13</v>
      </c>
      <c r="B16" s="129">
        <v>41</v>
      </c>
    </row>
    <row r="17" spans="1:2" x14ac:dyDescent="0.25">
      <c r="A17" s="20">
        <v>14</v>
      </c>
      <c r="B17" s="129">
        <v>16</v>
      </c>
    </row>
    <row r="18" spans="1:2" x14ac:dyDescent="0.25">
      <c r="A18" s="20">
        <v>15</v>
      </c>
      <c r="B18" s="129">
        <v>12</v>
      </c>
    </row>
    <row r="19" spans="1:2" x14ac:dyDescent="0.25">
      <c r="A19" s="20">
        <v>16</v>
      </c>
      <c r="B19" s="129">
        <v>6</v>
      </c>
    </row>
    <row r="20" spans="1:2" x14ac:dyDescent="0.25">
      <c r="A20" s="20">
        <v>17</v>
      </c>
      <c r="B20" s="129">
        <v>6</v>
      </c>
    </row>
    <row r="21" spans="1:2" x14ac:dyDescent="0.25">
      <c r="A21" s="20">
        <v>18</v>
      </c>
      <c r="B21" s="129">
        <v>8</v>
      </c>
    </row>
    <row r="22" spans="1:2" x14ac:dyDescent="0.25">
      <c r="A22" s="20">
        <v>19</v>
      </c>
      <c r="B22" s="129">
        <v>2</v>
      </c>
    </row>
    <row r="23" spans="1:2" x14ac:dyDescent="0.25">
      <c r="A23" s="20">
        <v>21</v>
      </c>
      <c r="B23" s="129">
        <v>1</v>
      </c>
    </row>
    <row r="24" spans="1:2" x14ac:dyDescent="0.25">
      <c r="A24" s="20">
        <v>22</v>
      </c>
      <c r="B24" s="129">
        <v>4</v>
      </c>
    </row>
    <row r="25" spans="1:2" x14ac:dyDescent="0.25">
      <c r="A25" s="20">
        <v>24</v>
      </c>
      <c r="B25" s="129">
        <v>1</v>
      </c>
    </row>
    <row r="26" spans="1:2" x14ac:dyDescent="0.25">
      <c r="A26" s="22" t="s">
        <v>55</v>
      </c>
      <c r="B26" s="122">
        <v>1121</v>
      </c>
    </row>
    <row r="27" spans="1:2" x14ac:dyDescent="0.25">
      <c r="A27" s="12" t="s">
        <v>193</v>
      </c>
    </row>
  </sheetData>
  <pageMargins left="0.7" right="0.7" top="0.75" bottom="0.75" header="0.3" footer="0.3"/>
  <drawing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6"/>
  <sheetViews>
    <sheetView workbookViewId="0">
      <selection activeCell="Q19" sqref="Q19"/>
    </sheetView>
  </sheetViews>
  <sheetFormatPr baseColWidth="10" defaultRowHeight="15" x14ac:dyDescent="0.25"/>
  <cols>
    <col min="1" max="1" width="18.85546875" customWidth="1"/>
    <col min="2" max="2" width="29.28515625" customWidth="1"/>
  </cols>
  <sheetData>
    <row r="1" spans="1:2" x14ac:dyDescent="0.25">
      <c r="A1" s="127" t="s">
        <v>177</v>
      </c>
    </row>
    <row r="2" spans="1:2" x14ac:dyDescent="0.25">
      <c r="A2" s="25" t="s">
        <v>0</v>
      </c>
      <c r="B2" s="25" t="s">
        <v>178</v>
      </c>
    </row>
    <row r="3" spans="1:2" x14ac:dyDescent="0.25">
      <c r="A3" s="1" t="s">
        <v>10</v>
      </c>
      <c r="B3" s="1">
        <v>66343</v>
      </c>
    </row>
    <row r="4" spans="1:2" x14ac:dyDescent="0.25">
      <c r="A4" s="1" t="s">
        <v>12</v>
      </c>
      <c r="B4" s="1">
        <v>120820</v>
      </c>
    </row>
    <row r="5" spans="1:2" x14ac:dyDescent="0.25">
      <c r="A5" s="1" t="s">
        <v>21</v>
      </c>
      <c r="B5" s="1">
        <v>121890</v>
      </c>
    </row>
    <row r="6" spans="1:2" x14ac:dyDescent="0.25">
      <c r="A6" s="1" t="s">
        <v>15</v>
      </c>
      <c r="B6" s="1">
        <v>133321</v>
      </c>
    </row>
    <row r="7" spans="1:2" x14ac:dyDescent="0.25">
      <c r="A7" s="1" t="s">
        <v>14</v>
      </c>
      <c r="B7" s="1">
        <v>146917</v>
      </c>
    </row>
    <row r="8" spans="1:2" x14ac:dyDescent="0.25">
      <c r="A8" s="1" t="s">
        <v>104</v>
      </c>
      <c r="B8" s="1">
        <v>148582</v>
      </c>
    </row>
    <row r="9" spans="1:2" x14ac:dyDescent="0.25">
      <c r="A9" s="1" t="s">
        <v>16</v>
      </c>
      <c r="B9" s="1">
        <v>156040</v>
      </c>
    </row>
    <row r="10" spans="1:2" x14ac:dyDescent="0.25">
      <c r="A10" s="1" t="s">
        <v>18</v>
      </c>
      <c r="B10" s="1">
        <v>157064</v>
      </c>
    </row>
    <row r="11" spans="1:2" x14ac:dyDescent="0.25">
      <c r="A11" s="1" t="s">
        <v>20</v>
      </c>
      <c r="B11" s="1">
        <v>161778</v>
      </c>
    </row>
    <row r="12" spans="1:2" x14ac:dyDescent="0.25">
      <c r="A12" s="1" t="s">
        <v>11</v>
      </c>
      <c r="B12" s="1">
        <v>170585</v>
      </c>
    </row>
    <row r="13" spans="1:2" x14ac:dyDescent="0.25">
      <c r="A13" s="1" t="s">
        <v>13</v>
      </c>
      <c r="B13" s="1">
        <v>176412</v>
      </c>
    </row>
    <row r="14" spans="1:2" x14ac:dyDescent="0.25">
      <c r="A14" s="1" t="s">
        <v>19</v>
      </c>
      <c r="B14" s="1">
        <v>182394</v>
      </c>
    </row>
    <row r="15" spans="1:2" x14ac:dyDescent="0.25">
      <c r="A15" s="1" t="s">
        <v>17</v>
      </c>
      <c r="B15" s="1">
        <v>205256</v>
      </c>
    </row>
    <row r="16" spans="1:2" x14ac:dyDescent="0.25">
      <c r="A16" s="12" t="s">
        <v>193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workbookViewId="0">
      <selection activeCell="E25" sqref="E25"/>
    </sheetView>
  </sheetViews>
  <sheetFormatPr baseColWidth="10" defaultRowHeight="15" x14ac:dyDescent="0.25"/>
  <cols>
    <col min="1" max="1" width="16.85546875" customWidth="1"/>
    <col min="2" max="2" width="30.140625" customWidth="1"/>
    <col min="3" max="3" width="31" customWidth="1"/>
    <col min="4" max="4" width="20" customWidth="1"/>
  </cols>
  <sheetData>
    <row r="1" spans="1:4" x14ac:dyDescent="0.25">
      <c r="A1" s="127" t="s">
        <v>199</v>
      </c>
    </row>
    <row r="2" spans="1:4" x14ac:dyDescent="0.25">
      <c r="A2" s="25" t="s">
        <v>0</v>
      </c>
      <c r="B2" s="25" t="s">
        <v>171</v>
      </c>
      <c r="C2" s="25" t="s">
        <v>172</v>
      </c>
      <c r="D2" s="25" t="s">
        <v>173</v>
      </c>
    </row>
    <row r="3" spans="1:4" x14ac:dyDescent="0.25">
      <c r="A3" s="1" t="s">
        <v>12</v>
      </c>
      <c r="B3" s="1">
        <v>11</v>
      </c>
      <c r="C3" s="1">
        <v>27</v>
      </c>
      <c r="D3" s="1">
        <v>0</v>
      </c>
    </row>
    <row r="4" spans="1:4" x14ac:dyDescent="0.25">
      <c r="A4" s="1" t="s">
        <v>10</v>
      </c>
      <c r="B4" s="1">
        <v>13</v>
      </c>
      <c r="C4" s="1">
        <v>37</v>
      </c>
      <c r="D4" s="1">
        <v>0</v>
      </c>
    </row>
    <row r="5" spans="1:4" x14ac:dyDescent="0.25">
      <c r="A5" s="1" t="s">
        <v>13</v>
      </c>
      <c r="B5" s="1">
        <v>19</v>
      </c>
      <c r="C5" s="1">
        <v>31</v>
      </c>
      <c r="D5" s="1">
        <v>4</v>
      </c>
    </row>
    <row r="6" spans="1:4" x14ac:dyDescent="0.25">
      <c r="A6" s="1" t="s">
        <v>14</v>
      </c>
      <c r="B6" s="1">
        <v>28</v>
      </c>
      <c r="C6" s="1">
        <v>32</v>
      </c>
      <c r="D6" s="1">
        <v>1</v>
      </c>
    </row>
    <row r="7" spans="1:4" x14ac:dyDescent="0.25">
      <c r="A7" s="1" t="s">
        <v>11</v>
      </c>
      <c r="B7" s="1">
        <v>41</v>
      </c>
      <c r="C7" s="1">
        <v>24</v>
      </c>
      <c r="D7" s="1">
        <v>4</v>
      </c>
    </row>
    <row r="8" spans="1:4" x14ac:dyDescent="0.25">
      <c r="A8" s="1" t="s">
        <v>20</v>
      </c>
      <c r="B8" s="1">
        <v>36</v>
      </c>
      <c r="C8" s="1">
        <v>34</v>
      </c>
      <c r="D8" s="1">
        <v>6</v>
      </c>
    </row>
    <row r="9" spans="1:4" x14ac:dyDescent="0.25">
      <c r="A9" s="1" t="s">
        <v>16</v>
      </c>
      <c r="B9" s="1">
        <v>39</v>
      </c>
      <c r="C9" s="1">
        <v>48</v>
      </c>
      <c r="D9" s="1">
        <v>0</v>
      </c>
    </row>
    <row r="10" spans="1:4" x14ac:dyDescent="0.25">
      <c r="A10" s="1" t="s">
        <v>104</v>
      </c>
      <c r="B10" s="1">
        <v>43</v>
      </c>
      <c r="C10" s="1">
        <v>53</v>
      </c>
      <c r="D10" s="1">
        <v>2</v>
      </c>
    </row>
    <row r="11" spans="1:4" x14ac:dyDescent="0.25">
      <c r="A11" s="1" t="s">
        <v>18</v>
      </c>
      <c r="B11" s="1">
        <v>50</v>
      </c>
      <c r="C11" s="1">
        <v>58</v>
      </c>
      <c r="D11" s="1">
        <v>0</v>
      </c>
    </row>
    <row r="12" spans="1:4" x14ac:dyDescent="0.25">
      <c r="A12" s="1" t="s">
        <v>15</v>
      </c>
      <c r="B12" s="1">
        <v>38</v>
      </c>
      <c r="C12" s="1">
        <v>83</v>
      </c>
      <c r="D12" s="1">
        <v>0</v>
      </c>
    </row>
    <row r="13" spans="1:4" x14ac:dyDescent="0.25">
      <c r="A13" s="1" t="s">
        <v>19</v>
      </c>
      <c r="B13" s="1">
        <v>57</v>
      </c>
      <c r="C13" s="1">
        <v>71</v>
      </c>
      <c r="D13" s="1">
        <v>0</v>
      </c>
    </row>
    <row r="14" spans="1:4" x14ac:dyDescent="0.25">
      <c r="A14" s="1" t="s">
        <v>17</v>
      </c>
      <c r="B14" s="1">
        <v>77</v>
      </c>
      <c r="C14" s="1">
        <v>54</v>
      </c>
      <c r="D14" s="1">
        <v>2</v>
      </c>
    </row>
    <row r="15" spans="1:4" x14ac:dyDescent="0.25">
      <c r="A15" s="1" t="s">
        <v>21</v>
      </c>
      <c r="B15" s="1">
        <v>110</v>
      </c>
      <c r="C15" s="1">
        <v>142</v>
      </c>
      <c r="D15" s="1">
        <v>2</v>
      </c>
    </row>
    <row r="16" spans="1:4" x14ac:dyDescent="0.25">
      <c r="A16" s="12" t="s">
        <v>193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5"/>
  <sheetViews>
    <sheetView workbookViewId="0">
      <selection activeCell="B26" sqref="B26"/>
    </sheetView>
  </sheetViews>
  <sheetFormatPr baseColWidth="10" defaultRowHeight="15" x14ac:dyDescent="0.25"/>
  <cols>
    <col min="1" max="1" width="30.7109375" customWidth="1"/>
    <col min="2" max="2" width="27.28515625" customWidth="1"/>
  </cols>
  <sheetData>
    <row r="1" spans="1:2" x14ac:dyDescent="0.25">
      <c r="A1" s="127" t="s">
        <v>170</v>
      </c>
    </row>
    <row r="2" spans="1:2" x14ac:dyDescent="0.25">
      <c r="A2" s="25" t="s">
        <v>0</v>
      </c>
      <c r="B2" s="25" t="s">
        <v>169</v>
      </c>
    </row>
    <row r="3" spans="1:2" x14ac:dyDescent="0.25">
      <c r="A3" s="128" t="s">
        <v>10</v>
      </c>
      <c r="B3" s="129">
        <v>5.0439999999999996</v>
      </c>
    </row>
    <row r="4" spans="1:2" x14ac:dyDescent="0.25">
      <c r="A4" s="128" t="s">
        <v>11</v>
      </c>
      <c r="B4" s="129">
        <v>5.7840579710144864</v>
      </c>
    </row>
    <row r="5" spans="1:2" x14ac:dyDescent="0.25">
      <c r="A5" s="128" t="s">
        <v>15</v>
      </c>
      <c r="B5" s="129">
        <v>5.9454545454545737</v>
      </c>
    </row>
    <row r="6" spans="1:2" x14ac:dyDescent="0.25">
      <c r="A6" s="128" t="s">
        <v>16</v>
      </c>
      <c r="B6" s="129">
        <v>6.9563218390804522</v>
      </c>
    </row>
    <row r="7" spans="1:2" x14ac:dyDescent="0.25">
      <c r="A7" s="128" t="s">
        <v>14</v>
      </c>
      <c r="B7" s="129">
        <v>7.140983606557386</v>
      </c>
    </row>
    <row r="8" spans="1:2" x14ac:dyDescent="0.25">
      <c r="A8" s="128" t="s">
        <v>18</v>
      </c>
      <c r="B8" s="129">
        <v>8.1564814814814799</v>
      </c>
    </row>
    <row r="9" spans="1:2" x14ac:dyDescent="0.25">
      <c r="A9" s="128" t="s">
        <v>17</v>
      </c>
      <c r="B9" s="129">
        <v>8.2172932330827244</v>
      </c>
    </row>
    <row r="10" spans="1:2" x14ac:dyDescent="0.25">
      <c r="A10" s="128" t="s">
        <v>12</v>
      </c>
      <c r="B10" s="129">
        <v>8.3578947368421179</v>
      </c>
    </row>
    <row r="11" spans="1:2" x14ac:dyDescent="0.25">
      <c r="A11" s="128" t="s">
        <v>21</v>
      </c>
      <c r="B11" s="129">
        <v>8.6326771653542718</v>
      </c>
    </row>
    <row r="12" spans="1:2" x14ac:dyDescent="0.25">
      <c r="A12" s="128" t="s">
        <v>19</v>
      </c>
      <c r="B12" s="129">
        <v>9.0359374999999851</v>
      </c>
    </row>
    <row r="13" spans="1:2" x14ac:dyDescent="0.25">
      <c r="A13" s="128" t="s">
        <v>13</v>
      </c>
      <c r="B13" s="129">
        <v>9.2611111111111111</v>
      </c>
    </row>
    <row r="14" spans="1:2" x14ac:dyDescent="0.25">
      <c r="A14" s="128" t="s">
        <v>20</v>
      </c>
      <c r="B14" s="129">
        <v>11.088157894736877</v>
      </c>
    </row>
    <row r="15" spans="1:2" x14ac:dyDescent="0.25">
      <c r="A15" s="12" t="s">
        <v>193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18"/>
  <sheetViews>
    <sheetView workbookViewId="0">
      <selection activeCell="C30" sqref="C30"/>
    </sheetView>
  </sheetViews>
  <sheetFormatPr baseColWidth="10" defaultRowHeight="15" x14ac:dyDescent="0.25"/>
  <cols>
    <col min="1" max="1" width="16.85546875" bestFit="1" customWidth="1"/>
    <col min="2" max="3" width="15.7109375" bestFit="1" customWidth="1"/>
    <col min="4" max="4" width="14.28515625" bestFit="1" customWidth="1"/>
    <col min="5" max="5" width="12.28515625" bestFit="1" customWidth="1"/>
  </cols>
  <sheetData>
    <row r="1" spans="1:5" x14ac:dyDescent="0.25">
      <c r="A1" s="7" t="s">
        <v>102</v>
      </c>
    </row>
    <row r="16" spans="1:5" x14ac:dyDescent="0.25">
      <c r="A16" s="25" t="s">
        <v>7</v>
      </c>
      <c r="B16" s="25" t="s">
        <v>6</v>
      </c>
      <c r="C16" s="25" t="s">
        <v>5</v>
      </c>
      <c r="D16" s="25" t="s">
        <v>4</v>
      </c>
      <c r="E16" s="25" t="s">
        <v>3</v>
      </c>
    </row>
    <row r="17" spans="1:5" x14ac:dyDescent="0.25">
      <c r="A17" s="4">
        <v>14403838515.379999</v>
      </c>
      <c r="B17" s="4">
        <v>1765685066.1499901</v>
      </c>
      <c r="C17" s="4">
        <v>2187537114.4099998</v>
      </c>
      <c r="D17" s="4">
        <v>878542715.08999896</v>
      </c>
      <c r="E17" s="4">
        <v>7357579.5</v>
      </c>
    </row>
    <row r="18" spans="1:5" x14ac:dyDescent="0.25">
      <c r="A18" s="8" t="s">
        <v>97</v>
      </c>
    </row>
  </sheetData>
  <pageMargins left="0.75" right="0.75" top="1" bottom="1" header="0.5" footer="0.5"/>
  <drawing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B9"/>
  <sheetViews>
    <sheetView workbookViewId="0">
      <selection activeCell="L47" sqref="L47"/>
    </sheetView>
  </sheetViews>
  <sheetFormatPr baseColWidth="10" defaultRowHeight="15" x14ac:dyDescent="0.25"/>
  <cols>
    <col min="1" max="1" width="25.85546875" customWidth="1"/>
    <col min="2" max="2" width="14.28515625" bestFit="1" customWidth="1"/>
  </cols>
  <sheetData>
    <row r="1" spans="1:2" x14ac:dyDescent="0.25">
      <c r="A1" s="7" t="s">
        <v>153</v>
      </c>
    </row>
    <row r="2" spans="1:2" x14ac:dyDescent="0.25">
      <c r="A2" s="25" t="s">
        <v>96</v>
      </c>
      <c r="B2" s="25" t="s">
        <v>88</v>
      </c>
    </row>
    <row r="3" spans="1:2" x14ac:dyDescent="0.25">
      <c r="A3" s="1" t="s">
        <v>36</v>
      </c>
      <c r="B3" s="4">
        <v>368095304.49999899</v>
      </c>
    </row>
    <row r="4" spans="1:2" x14ac:dyDescent="0.25">
      <c r="A4" s="1" t="s">
        <v>35</v>
      </c>
      <c r="B4" s="4">
        <v>107415447.64</v>
      </c>
    </row>
    <row r="5" spans="1:2" x14ac:dyDescent="0.25">
      <c r="A5" s="1" t="s">
        <v>31</v>
      </c>
      <c r="B5" s="4">
        <v>12648833.1299999</v>
      </c>
    </row>
    <row r="6" spans="1:2" x14ac:dyDescent="0.25">
      <c r="A6" s="1" t="s">
        <v>43</v>
      </c>
      <c r="B6" s="4">
        <v>9244432.2100000009</v>
      </c>
    </row>
    <row r="7" spans="1:2" x14ac:dyDescent="0.25">
      <c r="A7" s="1" t="s">
        <v>34</v>
      </c>
      <c r="B7" s="4">
        <v>5187563.1999999899</v>
      </c>
    </row>
    <row r="8" spans="1:2" x14ac:dyDescent="0.25">
      <c r="A8" s="1" t="s">
        <v>0</v>
      </c>
      <c r="B8" s="4">
        <v>4104851.0999999898</v>
      </c>
    </row>
    <row r="9" spans="1:2" x14ac:dyDescent="0.25">
      <c r="A9" s="8" t="s">
        <v>97</v>
      </c>
    </row>
  </sheetData>
  <pageMargins left="0.75" right="0.75" top="1" bottom="1" header="0.5" footer="0.5"/>
  <drawing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"/>
  <sheetViews>
    <sheetView workbookViewId="0">
      <selection activeCell="A31" sqref="A31"/>
    </sheetView>
  </sheetViews>
  <sheetFormatPr baseColWidth="10" defaultRowHeight="15" x14ac:dyDescent="0.25"/>
  <cols>
    <col min="1" max="1" width="27.42578125" customWidth="1"/>
  </cols>
  <sheetData>
    <row r="1" spans="1:13" x14ac:dyDescent="0.25">
      <c r="A1" s="127" t="s">
        <v>215</v>
      </c>
    </row>
    <row r="2" spans="1:13" ht="38.25" x14ac:dyDescent="0.25">
      <c r="A2" s="40"/>
      <c r="B2" s="179">
        <v>2015</v>
      </c>
      <c r="C2" s="180"/>
      <c r="D2" s="179">
        <v>2016</v>
      </c>
      <c r="E2" s="180"/>
      <c r="F2" s="179">
        <v>2017</v>
      </c>
      <c r="G2" s="180"/>
      <c r="H2" s="179">
        <v>2018</v>
      </c>
      <c r="I2" s="180"/>
      <c r="J2" s="179">
        <v>2019</v>
      </c>
      <c r="K2" s="180"/>
      <c r="L2" s="72" t="s">
        <v>119</v>
      </c>
      <c r="M2" s="72" t="s">
        <v>120</v>
      </c>
    </row>
    <row r="3" spans="1:13" ht="25.5" x14ac:dyDescent="0.25">
      <c r="A3" s="42"/>
      <c r="B3" s="73" t="s">
        <v>121</v>
      </c>
      <c r="C3" s="74" t="s">
        <v>122</v>
      </c>
      <c r="D3" s="73" t="s">
        <v>121</v>
      </c>
      <c r="E3" s="74" t="s">
        <v>122</v>
      </c>
      <c r="F3" s="73" t="s">
        <v>121</v>
      </c>
      <c r="G3" s="74" t="s">
        <v>122</v>
      </c>
      <c r="H3" s="73" t="s">
        <v>121</v>
      </c>
      <c r="I3" s="74" t="s">
        <v>122</v>
      </c>
      <c r="J3" s="73" t="s">
        <v>121</v>
      </c>
      <c r="K3" s="74" t="s">
        <v>122</v>
      </c>
      <c r="L3" s="72" t="s">
        <v>122</v>
      </c>
      <c r="M3" s="72" t="s">
        <v>122</v>
      </c>
    </row>
    <row r="4" spans="1:13" x14ac:dyDescent="0.25">
      <c r="A4" s="46" t="s">
        <v>123</v>
      </c>
      <c r="B4" s="47">
        <v>436.20000000000005</v>
      </c>
      <c r="C4" s="75">
        <v>435.47757500000006</v>
      </c>
      <c r="D4" s="47">
        <v>430.62</v>
      </c>
      <c r="E4" s="75">
        <v>439.07069166666673</v>
      </c>
      <c r="F4" s="47">
        <v>454.07249999999999</v>
      </c>
      <c r="G4" s="75">
        <v>454.38499166666662</v>
      </c>
      <c r="H4" s="47">
        <v>477.41249999999997</v>
      </c>
      <c r="I4" s="75">
        <v>482.30595833333336</v>
      </c>
      <c r="J4" s="47">
        <v>498.2</v>
      </c>
      <c r="K4" s="75">
        <v>500.1</v>
      </c>
      <c r="L4" s="49">
        <f>((K4-C4)/C4)</f>
        <v>0.14839438058320215</v>
      </c>
      <c r="M4" s="49">
        <f>((K4-I4)/I4)</f>
        <v>3.6893679954019487E-2</v>
      </c>
    </row>
    <row r="5" spans="1:13" x14ac:dyDescent="0.25">
      <c r="A5" s="46" t="s">
        <v>124</v>
      </c>
      <c r="B5" s="47">
        <v>226.8</v>
      </c>
      <c r="C5" s="76">
        <v>212.26915833333328</v>
      </c>
      <c r="D5" s="47">
        <v>228.2</v>
      </c>
      <c r="E5" s="76">
        <v>234.96666666666661</v>
      </c>
      <c r="F5" s="47">
        <v>220.8</v>
      </c>
      <c r="G5" s="76">
        <v>223.32500000000002</v>
      </c>
      <c r="H5" s="47">
        <v>241</v>
      </c>
      <c r="I5" s="76">
        <v>228.22499999999999</v>
      </c>
      <c r="J5" s="47">
        <v>257.60000000000002</v>
      </c>
      <c r="K5" s="76">
        <v>252.2</v>
      </c>
      <c r="L5" s="49">
        <f t="shared" ref="L5:L30" si="0">((K5-C5)/C5)</f>
        <v>0.18811419416833974</v>
      </c>
      <c r="M5" s="49">
        <f t="shared" ref="M5:M30" si="1">((K5-I5)/I5)</f>
        <v>0.10504984116551647</v>
      </c>
    </row>
    <row r="6" spans="1:13" x14ac:dyDescent="0.25">
      <c r="A6" s="46" t="s">
        <v>125</v>
      </c>
      <c r="B6" s="47">
        <v>511.73</v>
      </c>
      <c r="C6" s="76">
        <v>509.03570833333333</v>
      </c>
      <c r="D6" s="47">
        <v>515.53</v>
      </c>
      <c r="E6" s="76">
        <v>514.27520000000004</v>
      </c>
      <c r="F6" s="47">
        <v>559.60329999999999</v>
      </c>
      <c r="G6" s="76">
        <v>540.93555000000003</v>
      </c>
      <c r="H6" s="47">
        <v>601.77</v>
      </c>
      <c r="I6" s="76">
        <v>584.53244166666661</v>
      </c>
      <c r="J6" s="47">
        <v>592.5</v>
      </c>
      <c r="K6" s="76">
        <v>605.20000000000005</v>
      </c>
      <c r="L6" s="49">
        <f t="shared" si="0"/>
        <v>0.18891462836963724</v>
      </c>
      <c r="M6" s="49">
        <f t="shared" si="1"/>
        <v>3.535741878484007E-2</v>
      </c>
    </row>
    <row r="7" spans="1:13" x14ac:dyDescent="0.25">
      <c r="A7" s="46" t="s">
        <v>126</v>
      </c>
      <c r="B7" s="47">
        <v>334.34000000000003</v>
      </c>
      <c r="C7" s="76">
        <v>331.99026666666663</v>
      </c>
      <c r="D7" s="47">
        <v>340.60339999999997</v>
      </c>
      <c r="E7" s="76">
        <v>336.96585833333336</v>
      </c>
      <c r="F7" s="47">
        <v>400.34249999999997</v>
      </c>
      <c r="G7" s="76">
        <v>364.76531666666665</v>
      </c>
      <c r="H7" s="47">
        <v>385.81240000000003</v>
      </c>
      <c r="I7" s="76">
        <v>394.48710833333331</v>
      </c>
      <c r="J7" s="47">
        <v>406.9</v>
      </c>
      <c r="K7" s="76">
        <v>399.1</v>
      </c>
      <c r="L7" s="49">
        <f t="shared" si="0"/>
        <v>0.2021436773045959</v>
      </c>
      <c r="M7" s="49">
        <f t="shared" si="1"/>
        <v>1.1693390149441629E-2</v>
      </c>
    </row>
    <row r="8" spans="1:13" x14ac:dyDescent="0.25">
      <c r="A8" s="46" t="s">
        <v>127</v>
      </c>
      <c r="B8" s="47">
        <v>432.9</v>
      </c>
      <c r="C8" s="76">
        <v>430.63333333333333</v>
      </c>
      <c r="D8" s="47">
        <v>442.9</v>
      </c>
      <c r="E8" s="76">
        <v>432.68038333333328</v>
      </c>
      <c r="F8" s="47">
        <v>422.80000000000007</v>
      </c>
      <c r="G8" s="76">
        <v>422.81666666666666</v>
      </c>
      <c r="H8" s="47">
        <v>420.90000000000003</v>
      </c>
      <c r="I8" s="76">
        <v>420.50833333333338</v>
      </c>
      <c r="J8" s="47">
        <v>446.6</v>
      </c>
      <c r="K8" s="76">
        <v>435.6</v>
      </c>
      <c r="L8" s="49">
        <f t="shared" si="0"/>
        <v>1.1533400417989078E-2</v>
      </c>
      <c r="M8" s="49">
        <f t="shared" si="1"/>
        <v>3.5889102475178784E-2</v>
      </c>
    </row>
    <row r="9" spans="1:13" x14ac:dyDescent="0.25">
      <c r="A9" s="46" t="s">
        <v>128</v>
      </c>
      <c r="B9" s="47">
        <v>2033.1613</v>
      </c>
      <c r="C9" s="76">
        <v>1975.2882506799997</v>
      </c>
      <c r="D9" s="47">
        <v>2016.7306000000001</v>
      </c>
      <c r="E9" s="76">
        <v>2008.4477083333329</v>
      </c>
      <c r="F9" s="47">
        <v>2127.7099000000003</v>
      </c>
      <c r="G9" s="76">
        <v>2081.417816666667</v>
      </c>
      <c r="H9" s="47">
        <v>2154.5182999999997</v>
      </c>
      <c r="I9" s="76">
        <v>2104.3376333333335</v>
      </c>
      <c r="J9" s="47">
        <v>2176.4</v>
      </c>
      <c r="K9" s="76">
        <v>2192.6999999999998</v>
      </c>
      <c r="L9" s="49">
        <f t="shared" si="0"/>
        <v>0.11006583431312134</v>
      </c>
      <c r="M9" s="49">
        <f t="shared" si="1"/>
        <v>4.1990584242271832E-2</v>
      </c>
    </row>
    <row r="10" spans="1:13" x14ac:dyDescent="0.25">
      <c r="A10" s="46" t="s">
        <v>129</v>
      </c>
      <c r="B10" s="47">
        <v>725.46680000000003</v>
      </c>
      <c r="C10" s="76">
        <v>699.59915000000001</v>
      </c>
      <c r="D10" s="47">
        <v>726.31179999999995</v>
      </c>
      <c r="E10" s="76">
        <v>718.28756009250003</v>
      </c>
      <c r="F10" s="47">
        <v>803.78059999999994</v>
      </c>
      <c r="G10" s="76">
        <v>763.81018333333338</v>
      </c>
      <c r="H10" s="47">
        <v>838.45090000000005</v>
      </c>
      <c r="I10" s="76">
        <v>817.15110833333335</v>
      </c>
      <c r="J10" s="47">
        <v>812.9</v>
      </c>
      <c r="K10" s="76">
        <v>842.7</v>
      </c>
      <c r="L10" s="49">
        <f t="shared" si="0"/>
        <v>0.20454691804585531</v>
      </c>
      <c r="M10" s="49">
        <f t="shared" si="1"/>
        <v>3.1265810455518288E-2</v>
      </c>
    </row>
    <row r="11" spans="1:13" x14ac:dyDescent="0.25">
      <c r="A11" s="46" t="s">
        <v>130</v>
      </c>
      <c r="B11" s="47">
        <v>1021.2010000000001</v>
      </c>
      <c r="C11" s="76">
        <v>1020.0932416666667</v>
      </c>
      <c r="D11" s="47">
        <v>1021.6697</v>
      </c>
      <c r="E11" s="76">
        <v>1038.5519333333336</v>
      </c>
      <c r="F11" s="47">
        <v>1078.8011999999999</v>
      </c>
      <c r="G11" s="76">
        <v>1058.1170083333332</v>
      </c>
      <c r="H11" s="47">
        <v>1095.2001</v>
      </c>
      <c r="I11" s="76">
        <v>1099.4782666666667</v>
      </c>
      <c r="J11" s="47">
        <v>1078.5999999999999</v>
      </c>
      <c r="K11" s="76">
        <v>1092.9000000000001</v>
      </c>
      <c r="L11" s="49">
        <f t="shared" si="0"/>
        <v>7.1372650420052752E-2</v>
      </c>
      <c r="M11" s="49">
        <f t="shared" si="1"/>
        <v>-5.98308021732003E-3</v>
      </c>
    </row>
    <row r="12" spans="1:13" x14ac:dyDescent="0.25">
      <c r="A12" s="46" t="s">
        <v>131</v>
      </c>
      <c r="B12" s="47">
        <v>200.5</v>
      </c>
      <c r="C12" s="77">
        <v>199.09087500000001</v>
      </c>
      <c r="D12" s="47">
        <v>224.8</v>
      </c>
      <c r="E12" s="77">
        <v>211.97524999999999</v>
      </c>
      <c r="F12" s="47">
        <v>287.3</v>
      </c>
      <c r="G12" s="77">
        <v>262.8022416666667</v>
      </c>
      <c r="H12" s="47">
        <v>330.4</v>
      </c>
      <c r="I12" s="77">
        <v>306.51428333333337</v>
      </c>
      <c r="J12" s="47">
        <v>325.7</v>
      </c>
      <c r="K12" s="77">
        <v>317.60000000000002</v>
      </c>
      <c r="L12" s="49">
        <f t="shared" si="0"/>
        <v>0.59525141471200027</v>
      </c>
      <c r="M12" s="49">
        <f t="shared" si="1"/>
        <v>3.6167047571518784E-2</v>
      </c>
    </row>
    <row r="13" spans="1:13" x14ac:dyDescent="0.25">
      <c r="A13" s="46" t="s">
        <v>132</v>
      </c>
      <c r="B13" s="47">
        <v>636.93039999999996</v>
      </c>
      <c r="C13" s="76">
        <v>637.96687499999996</v>
      </c>
      <c r="D13" s="47">
        <v>675.58169999999996</v>
      </c>
      <c r="E13" s="76">
        <v>642.82974999999988</v>
      </c>
      <c r="F13" s="47">
        <v>715.94670000000008</v>
      </c>
      <c r="G13" s="76">
        <v>689.76290000000006</v>
      </c>
      <c r="H13" s="47">
        <v>706.57999999999993</v>
      </c>
      <c r="I13" s="76">
        <v>719.90185000000008</v>
      </c>
      <c r="J13" s="47">
        <v>711.6</v>
      </c>
      <c r="K13" s="76">
        <v>719.4</v>
      </c>
      <c r="L13" s="49">
        <f t="shared" si="0"/>
        <v>0.12764475428289285</v>
      </c>
      <c r="M13" s="49">
        <f t="shared" si="1"/>
        <v>-6.971089183895055E-4</v>
      </c>
    </row>
    <row r="14" spans="1:13" x14ac:dyDescent="0.25">
      <c r="A14" s="46" t="s">
        <v>133</v>
      </c>
      <c r="B14" s="47">
        <v>815.18009999999992</v>
      </c>
      <c r="C14" s="76">
        <v>805.52066666666656</v>
      </c>
      <c r="D14" s="47">
        <v>840.92610000000002</v>
      </c>
      <c r="E14" s="76">
        <v>821.87415833333318</v>
      </c>
      <c r="F14" s="47">
        <v>863.22279999999989</v>
      </c>
      <c r="G14" s="76">
        <v>866.86215833333324</v>
      </c>
      <c r="H14" s="47">
        <v>855.21259999999984</v>
      </c>
      <c r="I14" s="76">
        <v>860.46627500000011</v>
      </c>
      <c r="J14" s="47">
        <v>905.4</v>
      </c>
      <c r="K14" s="76">
        <v>880.9</v>
      </c>
      <c r="L14" s="49">
        <f t="shared" si="0"/>
        <v>9.3578397740260874E-2</v>
      </c>
      <c r="M14" s="49">
        <f t="shared" si="1"/>
        <v>2.3747270048439569E-2</v>
      </c>
    </row>
    <row r="15" spans="1:13" x14ac:dyDescent="0.25">
      <c r="A15" s="46" t="s">
        <v>134</v>
      </c>
      <c r="B15" s="47">
        <v>1103.6333</v>
      </c>
      <c r="C15" s="76">
        <v>1061.5346916666667</v>
      </c>
      <c r="D15" s="47">
        <v>1037.1957000000002</v>
      </c>
      <c r="E15" s="76">
        <v>1060.937075</v>
      </c>
      <c r="F15" s="47">
        <v>1145.0115000000001</v>
      </c>
      <c r="G15" s="76">
        <v>1093.7550000000001</v>
      </c>
      <c r="H15" s="47">
        <v>1184.9384</v>
      </c>
      <c r="I15" s="76">
        <v>1145.3670000000002</v>
      </c>
      <c r="J15" s="47">
        <v>1181.2</v>
      </c>
      <c r="K15" s="76">
        <v>1156.5999999999999</v>
      </c>
      <c r="L15" s="49">
        <f t="shared" si="0"/>
        <v>8.9554594003965635E-2</v>
      </c>
      <c r="M15" s="49">
        <f t="shared" si="1"/>
        <v>9.8073368623329618E-3</v>
      </c>
    </row>
    <row r="16" spans="1:13" x14ac:dyDescent="0.25">
      <c r="A16" s="50" t="s">
        <v>135</v>
      </c>
      <c r="B16" s="78">
        <v>8478.0429000000004</v>
      </c>
      <c r="C16" s="79">
        <v>8318.4997923466653</v>
      </c>
      <c r="D16" s="78">
        <v>8501.0689999999995</v>
      </c>
      <c r="E16" s="79">
        <v>8460.8622350925016</v>
      </c>
      <c r="F16" s="78">
        <v>9079.3909999999996</v>
      </c>
      <c r="G16" s="79">
        <v>8822.7548333333325</v>
      </c>
      <c r="H16" s="78">
        <v>9292.1951999999983</v>
      </c>
      <c r="I16" s="79">
        <v>9163.2752583333331</v>
      </c>
      <c r="J16" s="78">
        <f>SUM(J4:J15)</f>
        <v>9393.6</v>
      </c>
      <c r="K16" s="79">
        <f>SUM(K4:K15)</f>
        <v>9395</v>
      </c>
      <c r="L16" s="53">
        <f>((K16-C16)/C16)</f>
        <v>0.12941037861703808</v>
      </c>
      <c r="M16" s="53">
        <f t="shared" si="1"/>
        <v>2.5288418729529059E-2</v>
      </c>
    </row>
    <row r="17" spans="1:13" x14ac:dyDescent="0.25">
      <c r="A17" s="54" t="s">
        <v>34</v>
      </c>
      <c r="B17" s="47">
        <v>210.2</v>
      </c>
      <c r="C17" s="76">
        <v>209.52499999999995</v>
      </c>
      <c r="D17" s="47">
        <v>218.9</v>
      </c>
      <c r="E17" s="76">
        <v>210.20000000000005</v>
      </c>
      <c r="F17" s="47">
        <v>244.25</v>
      </c>
      <c r="G17" s="76">
        <v>224.65833333333333</v>
      </c>
      <c r="H17" s="47">
        <v>287.3</v>
      </c>
      <c r="I17" s="76">
        <v>257.86666666666673</v>
      </c>
      <c r="J17" s="47">
        <v>277.8</v>
      </c>
      <c r="K17" s="76">
        <v>280.39999999999998</v>
      </c>
      <c r="L17" s="49">
        <f t="shared" si="0"/>
        <v>0.33826512349361676</v>
      </c>
      <c r="M17" s="49">
        <f t="shared" si="1"/>
        <v>8.7383660806618052E-2</v>
      </c>
    </row>
    <row r="18" spans="1:13" x14ac:dyDescent="0.25">
      <c r="A18" s="54" t="s">
        <v>136</v>
      </c>
      <c r="B18" s="47">
        <v>28</v>
      </c>
      <c r="C18" s="76">
        <v>30.5</v>
      </c>
      <c r="D18" s="47">
        <v>29</v>
      </c>
      <c r="E18" s="76">
        <v>28.5</v>
      </c>
      <c r="F18" s="47">
        <v>33.6</v>
      </c>
      <c r="G18" s="76">
        <v>31.583333333333332</v>
      </c>
      <c r="H18" s="47">
        <v>46.5</v>
      </c>
      <c r="I18" s="76">
        <v>38.733333333333334</v>
      </c>
      <c r="J18" s="47">
        <v>45.8</v>
      </c>
      <c r="K18" s="76">
        <v>45.5</v>
      </c>
      <c r="L18" s="49">
        <f t="shared" si="0"/>
        <v>0.49180327868852458</v>
      </c>
      <c r="M18" s="49">
        <f t="shared" si="1"/>
        <v>0.17469879518072287</v>
      </c>
    </row>
    <row r="19" spans="1:13" x14ac:dyDescent="0.25">
      <c r="A19" s="54" t="s">
        <v>29</v>
      </c>
      <c r="B19" s="47">
        <v>25</v>
      </c>
      <c r="C19" s="76">
        <v>25.583333333333332</v>
      </c>
      <c r="D19" s="47">
        <v>24</v>
      </c>
      <c r="E19" s="76">
        <v>24.483333333333331</v>
      </c>
      <c r="F19" s="47">
        <v>17</v>
      </c>
      <c r="G19" s="76">
        <v>18.366666666666667</v>
      </c>
      <c r="H19" s="47">
        <v>16</v>
      </c>
      <c r="I19" s="76">
        <v>15.866666666666667</v>
      </c>
      <c r="J19" s="47">
        <v>15.2</v>
      </c>
      <c r="K19" s="76">
        <v>15.9</v>
      </c>
      <c r="L19" s="49">
        <f t="shared" si="0"/>
        <v>-0.37850162866449505</v>
      </c>
      <c r="M19" s="49">
        <f t="shared" si="1"/>
        <v>2.1008403361344463E-3</v>
      </c>
    </row>
    <row r="20" spans="1:13" x14ac:dyDescent="0.25">
      <c r="A20" s="54" t="s">
        <v>32</v>
      </c>
      <c r="B20" s="47">
        <v>348.4</v>
      </c>
      <c r="C20" s="76">
        <v>290.80000000000007</v>
      </c>
      <c r="D20" s="47">
        <v>316.5</v>
      </c>
      <c r="E20" s="76">
        <v>333.66750000000002</v>
      </c>
      <c r="F20" s="47">
        <v>240.8</v>
      </c>
      <c r="G20" s="76">
        <v>263.85000000000008</v>
      </c>
      <c r="H20" s="47">
        <v>244.10000000000002</v>
      </c>
      <c r="I20" s="76">
        <v>250.95833333333334</v>
      </c>
      <c r="J20" s="47">
        <v>199.8</v>
      </c>
      <c r="K20" s="76">
        <v>217.2</v>
      </c>
      <c r="L20" s="49">
        <f t="shared" si="0"/>
        <v>-0.25309491059147199</v>
      </c>
      <c r="M20" s="49">
        <f t="shared" si="1"/>
        <v>-0.13451768221816379</v>
      </c>
    </row>
    <row r="21" spans="1:13" x14ac:dyDescent="0.25">
      <c r="A21" s="55" t="s">
        <v>137</v>
      </c>
      <c r="B21" s="78">
        <v>611.59999999999991</v>
      </c>
      <c r="C21" s="79">
        <v>556.4083333333333</v>
      </c>
      <c r="D21" s="78">
        <v>588.4</v>
      </c>
      <c r="E21" s="79">
        <v>596.85083333333341</v>
      </c>
      <c r="F21" s="78">
        <v>535.65000000000009</v>
      </c>
      <c r="G21" s="79">
        <v>538.45833333333348</v>
      </c>
      <c r="H21" s="78">
        <v>593.90000000000009</v>
      </c>
      <c r="I21" s="79">
        <v>563.42500000000007</v>
      </c>
      <c r="J21" s="78">
        <f>SUM(J17:J20)</f>
        <v>538.6</v>
      </c>
      <c r="K21" s="79">
        <f>SUM(K17:K20)</f>
        <v>559</v>
      </c>
      <c r="L21" s="53">
        <f t="shared" si="0"/>
        <v>4.6578501999431417E-3</v>
      </c>
      <c r="M21" s="53">
        <f t="shared" si="1"/>
        <v>-7.8537516084661984E-3</v>
      </c>
    </row>
    <row r="22" spans="1:13" x14ac:dyDescent="0.25">
      <c r="A22" s="54" t="s">
        <v>27</v>
      </c>
      <c r="B22" s="47"/>
      <c r="C22" s="76"/>
      <c r="D22" s="47"/>
      <c r="E22" s="76"/>
      <c r="F22" s="47"/>
      <c r="G22" s="76"/>
      <c r="H22" s="47"/>
      <c r="I22" s="76"/>
      <c r="J22" s="47"/>
      <c r="K22" s="76"/>
      <c r="L22" s="49"/>
      <c r="M22" s="49"/>
    </row>
    <row r="23" spans="1:13" x14ac:dyDescent="0.25">
      <c r="A23" s="54" t="s">
        <v>28</v>
      </c>
      <c r="B23" s="47"/>
      <c r="C23" s="76"/>
      <c r="D23" s="47"/>
      <c r="E23" s="76"/>
      <c r="F23" s="47"/>
      <c r="G23" s="76"/>
      <c r="H23" s="47"/>
      <c r="I23" s="76"/>
      <c r="J23" s="47"/>
      <c r="K23" s="76"/>
      <c r="L23" s="49"/>
      <c r="M23" s="49"/>
    </row>
    <row r="24" spans="1:13" x14ac:dyDescent="0.25">
      <c r="A24" s="54" t="s">
        <v>138</v>
      </c>
      <c r="B24" s="47"/>
      <c r="C24" s="76"/>
      <c r="D24" s="47"/>
      <c r="E24" s="76"/>
      <c r="F24" s="47"/>
      <c r="G24" s="76"/>
      <c r="H24" s="47"/>
      <c r="I24" s="76"/>
      <c r="J24" s="47"/>
      <c r="K24" s="76"/>
      <c r="L24" s="49"/>
      <c r="M24" s="49"/>
    </row>
    <row r="25" spans="1:13" ht="15" customHeight="1" x14ac:dyDescent="0.25">
      <c r="A25" s="56" t="s">
        <v>139</v>
      </c>
      <c r="B25" s="47">
        <v>1</v>
      </c>
      <c r="C25" s="76">
        <v>1</v>
      </c>
      <c r="D25" s="47">
        <v>2</v>
      </c>
      <c r="E25" s="76">
        <v>1.3333333333333333</v>
      </c>
      <c r="F25" s="47">
        <v>5</v>
      </c>
      <c r="G25" s="76">
        <v>3.8333333333333335</v>
      </c>
      <c r="H25" s="47">
        <v>4</v>
      </c>
      <c r="I25" s="76">
        <v>4.666666666666667</v>
      </c>
      <c r="J25" s="47">
        <v>4</v>
      </c>
      <c r="K25" s="76">
        <v>4</v>
      </c>
      <c r="L25" s="49">
        <f t="shared" si="0"/>
        <v>3</v>
      </c>
      <c r="M25" s="49">
        <f t="shared" si="1"/>
        <v>-0.1428571428571429</v>
      </c>
    </row>
    <row r="26" spans="1:13" ht="15.75" customHeight="1" x14ac:dyDescent="0.25">
      <c r="A26" s="57" t="s">
        <v>36</v>
      </c>
      <c r="B26" s="47">
        <v>5</v>
      </c>
      <c r="C26" s="76">
        <v>4.166666666666667</v>
      </c>
      <c r="D26" s="47">
        <v>11</v>
      </c>
      <c r="E26" s="76">
        <v>6.7666666666666657</v>
      </c>
      <c r="F26" s="47">
        <v>10</v>
      </c>
      <c r="G26" s="76">
        <v>10.65</v>
      </c>
      <c r="H26" s="47">
        <v>9</v>
      </c>
      <c r="I26" s="76">
        <v>9.3333333333333339</v>
      </c>
      <c r="J26" s="47">
        <v>8</v>
      </c>
      <c r="K26" s="76">
        <v>8.8000000000000007</v>
      </c>
      <c r="L26" s="49">
        <f t="shared" si="0"/>
        <v>1.1120000000000001</v>
      </c>
      <c r="M26" s="49">
        <f t="shared" si="1"/>
        <v>-5.7142857142857127E-2</v>
      </c>
    </row>
    <row r="27" spans="1:13" x14ac:dyDescent="0.25">
      <c r="A27" s="54" t="s">
        <v>35</v>
      </c>
      <c r="B27" s="47">
        <v>41</v>
      </c>
      <c r="C27" s="76">
        <v>37.583333333333336</v>
      </c>
      <c r="D27" s="47">
        <v>44</v>
      </c>
      <c r="E27" s="76">
        <v>41.933333333333337</v>
      </c>
      <c r="F27" s="47">
        <v>52</v>
      </c>
      <c r="G27" s="76">
        <v>48.583333333333336</v>
      </c>
      <c r="H27" s="47">
        <v>55</v>
      </c>
      <c r="I27" s="76">
        <v>54.25</v>
      </c>
      <c r="J27" s="47">
        <v>63</v>
      </c>
      <c r="K27" s="76">
        <v>58.2</v>
      </c>
      <c r="L27" s="49">
        <f t="shared" si="0"/>
        <v>0.5485587583148559</v>
      </c>
      <c r="M27" s="49">
        <f t="shared" si="1"/>
        <v>7.2811059907834152E-2</v>
      </c>
    </row>
    <row r="28" spans="1:13" x14ac:dyDescent="0.25">
      <c r="A28" s="54" t="s">
        <v>33</v>
      </c>
      <c r="B28" s="47">
        <v>110.85</v>
      </c>
      <c r="C28" s="76">
        <v>110.15416666666665</v>
      </c>
      <c r="D28" s="47">
        <v>108</v>
      </c>
      <c r="E28" s="76">
        <v>107.97083333333335</v>
      </c>
      <c r="F28" s="47">
        <v>109</v>
      </c>
      <c r="G28" s="76">
        <v>108.08333333333333</v>
      </c>
      <c r="H28" s="47">
        <v>108.6</v>
      </c>
      <c r="I28" s="76">
        <v>109.46666666666664</v>
      </c>
      <c r="J28" s="47">
        <v>106</v>
      </c>
      <c r="K28" s="76">
        <v>106.7</v>
      </c>
      <c r="L28" s="49">
        <f t="shared" si="0"/>
        <v>-3.1357567046185135E-2</v>
      </c>
      <c r="M28" s="49">
        <f t="shared" si="1"/>
        <v>-2.527405602923238E-2</v>
      </c>
    </row>
    <row r="29" spans="1:13" x14ac:dyDescent="0.25">
      <c r="A29" s="55" t="s">
        <v>140</v>
      </c>
      <c r="B29" s="51">
        <v>157.85</v>
      </c>
      <c r="C29" s="79">
        <v>152.90416666666664</v>
      </c>
      <c r="D29" s="51">
        <v>165</v>
      </c>
      <c r="E29" s="79">
        <v>158.00416666666669</v>
      </c>
      <c r="F29" s="51">
        <v>176</v>
      </c>
      <c r="G29" s="79">
        <v>171.15</v>
      </c>
      <c r="H29" s="51">
        <v>176.6</v>
      </c>
      <c r="I29" s="79">
        <v>177.71666666666664</v>
      </c>
      <c r="J29" s="51">
        <f>SUM(J22:J28)</f>
        <v>181</v>
      </c>
      <c r="K29" s="79">
        <f>SUM(K22:K28)</f>
        <v>177.7</v>
      </c>
      <c r="L29" s="53">
        <f t="shared" si="0"/>
        <v>0.1621658446194513</v>
      </c>
      <c r="M29" s="53">
        <f t="shared" si="1"/>
        <v>-9.3782237644104906E-5</v>
      </c>
    </row>
    <row r="30" spans="1:13" x14ac:dyDescent="0.25">
      <c r="A30" s="55" t="s">
        <v>141</v>
      </c>
      <c r="B30" s="80">
        <v>9247.4929000000011</v>
      </c>
      <c r="C30" s="81">
        <v>9027.8122923466653</v>
      </c>
      <c r="D30" s="80">
        <v>9254.4689999999991</v>
      </c>
      <c r="E30" s="81">
        <v>9215.717235092503</v>
      </c>
      <c r="F30" s="80">
        <v>9791.0409999999993</v>
      </c>
      <c r="G30" s="81">
        <v>9532.3631666666661</v>
      </c>
      <c r="H30" s="80">
        <v>10062.695199999998</v>
      </c>
      <c r="I30" s="81">
        <v>9904.4169249999995</v>
      </c>
      <c r="J30" s="80">
        <f>J16+J21+J29</f>
        <v>10113.200000000001</v>
      </c>
      <c r="K30" s="81">
        <f>K16+K21+K29</f>
        <v>10131.700000000001</v>
      </c>
      <c r="L30" s="53">
        <f t="shared" si="0"/>
        <v>0.12227632475136385</v>
      </c>
      <c r="M30" s="53">
        <f t="shared" si="1"/>
        <v>2.294764817768424E-2</v>
      </c>
    </row>
    <row r="31" spans="1:13" x14ac:dyDescent="0.25">
      <c r="A31" s="12" t="s">
        <v>239</v>
      </c>
    </row>
    <row r="32" spans="1:13" x14ac:dyDescent="0.25">
      <c r="A32" s="12" t="s">
        <v>142</v>
      </c>
    </row>
    <row r="33" spans="1:1" x14ac:dyDescent="0.25">
      <c r="A33" s="12" t="s">
        <v>143</v>
      </c>
    </row>
    <row r="34" spans="1:1" x14ac:dyDescent="0.25">
      <c r="A34" s="12" t="s">
        <v>149</v>
      </c>
    </row>
  </sheetData>
  <mergeCells count="5">
    <mergeCell ref="B2:C2"/>
    <mergeCell ref="D2:E2"/>
    <mergeCell ref="F2:G2"/>
    <mergeCell ref="H2:I2"/>
    <mergeCell ref="J2:K2"/>
  </mergeCells>
  <pageMargins left="0.7" right="0.7" top="0.75" bottom="0.75" header="0.3" footer="0.3"/>
  <pageSetup paperSize="9" orientation="portrait" verticalDpi="0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"/>
  <sheetViews>
    <sheetView workbookViewId="0">
      <selection activeCell="K36" sqref="K36"/>
    </sheetView>
  </sheetViews>
  <sheetFormatPr baseColWidth="10" defaultRowHeight="15" x14ac:dyDescent="0.25"/>
  <cols>
    <col min="1" max="1" width="27.42578125" customWidth="1"/>
  </cols>
  <sheetData>
    <row r="1" spans="1:13" x14ac:dyDescent="0.25">
      <c r="A1" s="184" t="s">
        <v>216</v>
      </c>
      <c r="B1" s="184"/>
      <c r="C1" s="184"/>
      <c r="D1" s="184"/>
      <c r="E1" s="184"/>
      <c r="F1" s="184"/>
      <c r="G1" s="184"/>
      <c r="H1" s="184"/>
      <c r="I1" s="184"/>
      <c r="J1" s="24"/>
      <c r="K1" s="24"/>
    </row>
    <row r="2" spans="1:13" ht="38.25" x14ac:dyDescent="0.25">
      <c r="A2" s="82"/>
      <c r="B2" s="179">
        <v>2015</v>
      </c>
      <c r="C2" s="180"/>
      <c r="D2" s="179">
        <v>2016</v>
      </c>
      <c r="E2" s="180"/>
      <c r="F2" s="179">
        <v>2017</v>
      </c>
      <c r="G2" s="180"/>
      <c r="H2" s="179">
        <v>2018</v>
      </c>
      <c r="I2" s="180"/>
      <c r="J2" s="179">
        <v>2019</v>
      </c>
      <c r="K2" s="180"/>
      <c r="L2" s="72" t="s">
        <v>119</v>
      </c>
      <c r="M2" s="72" t="s">
        <v>120</v>
      </c>
    </row>
    <row r="3" spans="1:13" ht="25.5" x14ac:dyDescent="0.25">
      <c r="A3" s="42"/>
      <c r="B3" s="83" t="s">
        <v>121</v>
      </c>
      <c r="C3" s="84" t="s">
        <v>104</v>
      </c>
      <c r="D3" s="83" t="s">
        <v>121</v>
      </c>
      <c r="E3" s="84" t="s">
        <v>104</v>
      </c>
      <c r="F3" s="83" t="s">
        <v>121</v>
      </c>
      <c r="G3" s="84" t="s">
        <v>104</v>
      </c>
      <c r="H3" s="83" t="s">
        <v>121</v>
      </c>
      <c r="I3" s="84" t="s">
        <v>104</v>
      </c>
      <c r="J3" s="83" t="s">
        <v>121</v>
      </c>
      <c r="K3" s="84" t="s">
        <v>104</v>
      </c>
      <c r="L3" s="72" t="s">
        <v>122</v>
      </c>
      <c r="M3" s="72" t="s">
        <v>122</v>
      </c>
    </row>
    <row r="4" spans="1:13" x14ac:dyDescent="0.25">
      <c r="A4" s="46" t="s">
        <v>123</v>
      </c>
      <c r="B4" s="85">
        <v>36</v>
      </c>
      <c r="C4" s="86">
        <v>34.833333333333336</v>
      </c>
      <c r="D4" s="85">
        <v>37</v>
      </c>
      <c r="E4" s="86">
        <v>35.416666666666664</v>
      </c>
      <c r="F4" s="85">
        <v>36</v>
      </c>
      <c r="G4" s="48">
        <v>35.75</v>
      </c>
      <c r="H4" s="85">
        <v>38</v>
      </c>
      <c r="I4" s="48">
        <v>37.083333333333336</v>
      </c>
      <c r="J4" s="85">
        <v>35</v>
      </c>
      <c r="K4" s="48">
        <v>36.799999999999997</v>
      </c>
      <c r="L4" s="49">
        <f>((K4-C4)/C4)</f>
        <v>5.6459330143540515E-2</v>
      </c>
      <c r="M4" s="49">
        <f>((K4-I4)/I4)</f>
        <v>-7.6404494382023872E-3</v>
      </c>
    </row>
    <row r="5" spans="1:13" x14ac:dyDescent="0.25">
      <c r="A5" s="46" t="s">
        <v>124</v>
      </c>
      <c r="B5" s="85">
        <v>15.8</v>
      </c>
      <c r="C5" s="87">
        <v>16.816666666666666</v>
      </c>
      <c r="D5" s="85">
        <v>15.8</v>
      </c>
      <c r="E5" s="86">
        <v>17.716666666666672</v>
      </c>
      <c r="F5" s="85">
        <v>15</v>
      </c>
      <c r="G5" s="48">
        <v>15.549999999999999</v>
      </c>
      <c r="H5" s="85">
        <v>18</v>
      </c>
      <c r="I5" s="48">
        <v>15.416666666666666</v>
      </c>
      <c r="J5" s="85">
        <v>20</v>
      </c>
      <c r="K5" s="48">
        <v>18.899999999999999</v>
      </c>
      <c r="L5" s="49">
        <f t="shared" ref="L5:L30" si="0">((K5-C5)/C5)</f>
        <v>0.12388503468780965</v>
      </c>
      <c r="M5" s="49">
        <f t="shared" ref="M5:M30" si="1">((K5-I5)/I5)</f>
        <v>0.22594594594594591</v>
      </c>
    </row>
    <row r="6" spans="1:13" x14ac:dyDescent="0.25">
      <c r="A6" s="46" t="s">
        <v>125</v>
      </c>
      <c r="B6" s="85">
        <v>41</v>
      </c>
      <c r="C6" s="87">
        <v>39.066666666666663</v>
      </c>
      <c r="D6" s="85">
        <v>41</v>
      </c>
      <c r="E6" s="86">
        <v>42.5</v>
      </c>
      <c r="F6" s="85">
        <v>43</v>
      </c>
      <c r="G6" s="48">
        <v>41.916666666666664</v>
      </c>
      <c r="H6" s="85">
        <v>41.4</v>
      </c>
      <c r="I6" s="48">
        <v>41.895833333333321</v>
      </c>
      <c r="J6" s="85">
        <v>46.2</v>
      </c>
      <c r="K6" s="48">
        <v>42.8</v>
      </c>
      <c r="L6" s="49">
        <f t="shared" si="0"/>
        <v>9.5563139931740648E-2</v>
      </c>
      <c r="M6" s="49">
        <f t="shared" si="1"/>
        <v>2.1581302834410961E-2</v>
      </c>
    </row>
    <row r="7" spans="1:13" x14ac:dyDescent="0.25">
      <c r="A7" s="46" t="s">
        <v>126</v>
      </c>
      <c r="B7" s="85">
        <v>25.9</v>
      </c>
      <c r="C7" s="87">
        <v>24.44166666666667</v>
      </c>
      <c r="D7" s="85">
        <v>28</v>
      </c>
      <c r="E7" s="86">
        <v>26.816666666666666</v>
      </c>
      <c r="F7" s="85">
        <v>28</v>
      </c>
      <c r="G7" s="48">
        <v>27.716666666666669</v>
      </c>
      <c r="H7" s="85">
        <v>28.8</v>
      </c>
      <c r="I7" s="48">
        <v>27.933333333333337</v>
      </c>
      <c r="J7" s="85">
        <v>29.8</v>
      </c>
      <c r="K7" s="48">
        <v>28.5</v>
      </c>
      <c r="L7" s="49">
        <f t="shared" si="0"/>
        <v>0.16604159563586757</v>
      </c>
      <c r="M7" s="49">
        <f t="shared" si="1"/>
        <v>2.0286396181384111E-2</v>
      </c>
    </row>
    <row r="8" spans="1:13" x14ac:dyDescent="0.25">
      <c r="A8" s="46" t="s">
        <v>127</v>
      </c>
      <c r="B8" s="85">
        <v>40.4</v>
      </c>
      <c r="C8" s="87">
        <v>39.733333333333327</v>
      </c>
      <c r="D8" s="85">
        <v>41.4</v>
      </c>
      <c r="E8" s="86">
        <v>42.066666666666656</v>
      </c>
      <c r="F8" s="85">
        <v>39.400000000000006</v>
      </c>
      <c r="G8" s="48">
        <v>40.733333333333327</v>
      </c>
      <c r="H8" s="85">
        <v>41.900000000000006</v>
      </c>
      <c r="I8" s="48">
        <v>41.15</v>
      </c>
      <c r="J8" s="85">
        <v>41.4</v>
      </c>
      <c r="K8" s="48">
        <v>39.799999999999997</v>
      </c>
      <c r="L8" s="49">
        <f t="shared" si="0"/>
        <v>1.6778523489933723E-3</v>
      </c>
      <c r="M8" s="49">
        <f t="shared" si="1"/>
        <v>-3.280680437424062E-2</v>
      </c>
    </row>
    <row r="9" spans="1:13" x14ac:dyDescent="0.25">
      <c r="A9" s="46" t="s">
        <v>128</v>
      </c>
      <c r="B9" s="85">
        <v>158.80000000000001</v>
      </c>
      <c r="C9" s="87">
        <v>158.47499999999999</v>
      </c>
      <c r="D9" s="85">
        <v>163</v>
      </c>
      <c r="E9" s="86">
        <v>160.04166666666666</v>
      </c>
      <c r="F9" s="85">
        <v>165.8</v>
      </c>
      <c r="G9" s="48">
        <v>165.16666666666666</v>
      </c>
      <c r="H9" s="85">
        <v>183.25</v>
      </c>
      <c r="I9" s="48">
        <v>174.6875</v>
      </c>
      <c r="J9" s="85">
        <v>195.9</v>
      </c>
      <c r="K9" s="48">
        <v>192.7</v>
      </c>
      <c r="L9" s="49">
        <f t="shared" si="0"/>
        <v>0.21596466319608768</v>
      </c>
      <c r="M9" s="49">
        <f t="shared" si="1"/>
        <v>0.10311270125223607</v>
      </c>
    </row>
    <row r="10" spans="1:13" x14ac:dyDescent="0.25">
      <c r="A10" s="46" t="s">
        <v>129</v>
      </c>
      <c r="B10" s="85">
        <v>74.8</v>
      </c>
      <c r="C10" s="87">
        <v>71.316666666666663</v>
      </c>
      <c r="D10" s="85">
        <v>74.8</v>
      </c>
      <c r="E10" s="86">
        <v>72.233333333333334</v>
      </c>
      <c r="F10" s="85">
        <v>78.099999999999994</v>
      </c>
      <c r="G10" s="48">
        <v>77.850000000000009</v>
      </c>
      <c r="H10" s="85">
        <v>77.400000000000006</v>
      </c>
      <c r="I10" s="48">
        <v>75.474999999999994</v>
      </c>
      <c r="J10" s="85">
        <v>76.8</v>
      </c>
      <c r="K10" s="48">
        <v>75.900000000000006</v>
      </c>
      <c r="L10" s="49">
        <f t="shared" si="0"/>
        <v>6.426735218509011E-2</v>
      </c>
      <c r="M10" s="49">
        <f t="shared" si="1"/>
        <v>5.6310036435907439E-3</v>
      </c>
    </row>
    <row r="11" spans="1:13" x14ac:dyDescent="0.25">
      <c r="A11" s="46" t="s">
        <v>130</v>
      </c>
      <c r="B11" s="85">
        <v>99</v>
      </c>
      <c r="C11" s="87">
        <v>98.334999999999994</v>
      </c>
      <c r="D11" s="85">
        <v>102.5</v>
      </c>
      <c r="E11" s="86">
        <v>102.3</v>
      </c>
      <c r="F11" s="85">
        <v>100.5</v>
      </c>
      <c r="G11" s="48">
        <v>100.42583333333334</v>
      </c>
      <c r="H11" s="85">
        <v>100.3</v>
      </c>
      <c r="I11" s="48">
        <v>99.266666666666652</v>
      </c>
      <c r="J11" s="85">
        <v>91.9</v>
      </c>
      <c r="K11" s="48">
        <v>95.8</v>
      </c>
      <c r="L11" s="49">
        <f t="shared" si="0"/>
        <v>-2.5779224080947748E-2</v>
      </c>
      <c r="M11" s="49">
        <f t="shared" si="1"/>
        <v>-3.4922766957689609E-2</v>
      </c>
    </row>
    <row r="12" spans="1:13" x14ac:dyDescent="0.25">
      <c r="A12" s="46" t="s">
        <v>131</v>
      </c>
      <c r="B12" s="85">
        <v>19.8</v>
      </c>
      <c r="C12" s="86">
        <v>17.883333333333336</v>
      </c>
      <c r="D12" s="85">
        <v>18.899999999999999</v>
      </c>
      <c r="E12" s="86">
        <v>19.725000000000005</v>
      </c>
      <c r="F12" s="85">
        <v>24</v>
      </c>
      <c r="G12" s="48">
        <v>21.966666666666669</v>
      </c>
      <c r="H12" s="85">
        <v>27</v>
      </c>
      <c r="I12" s="48">
        <v>25.5</v>
      </c>
      <c r="J12" s="85">
        <v>26</v>
      </c>
      <c r="K12" s="48">
        <v>26.4</v>
      </c>
      <c r="L12" s="49">
        <f t="shared" si="0"/>
        <v>0.47623485554520006</v>
      </c>
      <c r="M12" s="49">
        <f t="shared" si="1"/>
        <v>3.5294117647058768E-2</v>
      </c>
    </row>
    <row r="13" spans="1:13" x14ac:dyDescent="0.25">
      <c r="A13" s="46" t="s">
        <v>132</v>
      </c>
      <c r="B13" s="85">
        <v>51.9</v>
      </c>
      <c r="C13" s="87">
        <v>52.608333333333327</v>
      </c>
      <c r="D13" s="85">
        <v>53</v>
      </c>
      <c r="E13" s="86">
        <v>54.958333333333336</v>
      </c>
      <c r="F13" s="85">
        <v>53</v>
      </c>
      <c r="G13" s="48">
        <v>52.475000000000001</v>
      </c>
      <c r="H13" s="85">
        <v>54</v>
      </c>
      <c r="I13" s="48">
        <v>53.583333333333336</v>
      </c>
      <c r="J13" s="85">
        <v>55</v>
      </c>
      <c r="K13" s="48">
        <v>55.9</v>
      </c>
      <c r="L13" s="49">
        <f t="shared" si="0"/>
        <v>6.2569301441470077E-2</v>
      </c>
      <c r="M13" s="49">
        <f t="shared" si="1"/>
        <v>4.3234836702954825E-2</v>
      </c>
    </row>
    <row r="14" spans="1:13" x14ac:dyDescent="0.25">
      <c r="A14" s="46" t="s">
        <v>133</v>
      </c>
      <c r="B14" s="85">
        <v>68.699999999999989</v>
      </c>
      <c r="C14" s="87">
        <v>66.875</v>
      </c>
      <c r="D14" s="85">
        <v>76.7</v>
      </c>
      <c r="E14" s="86">
        <v>71.809166666666684</v>
      </c>
      <c r="F14" s="85">
        <v>78.7</v>
      </c>
      <c r="G14" s="48">
        <v>77.950000000000017</v>
      </c>
      <c r="H14" s="85">
        <v>74.599999999999994</v>
      </c>
      <c r="I14" s="48">
        <v>76.788866666666678</v>
      </c>
      <c r="J14" s="85">
        <v>78.7</v>
      </c>
      <c r="K14" s="48">
        <v>78.7</v>
      </c>
      <c r="L14" s="49">
        <f t="shared" si="0"/>
        <v>0.17682242990654209</v>
      </c>
      <c r="M14" s="49">
        <f t="shared" si="1"/>
        <v>2.4888156529635694E-2</v>
      </c>
    </row>
    <row r="15" spans="1:13" x14ac:dyDescent="0.25">
      <c r="A15" s="46" t="s">
        <v>134</v>
      </c>
      <c r="B15" s="85">
        <v>101.6</v>
      </c>
      <c r="C15" s="87">
        <v>98.129166666666677</v>
      </c>
      <c r="D15" s="85">
        <v>109.3</v>
      </c>
      <c r="E15" s="86">
        <v>108.86666666666666</v>
      </c>
      <c r="F15" s="85">
        <v>113.6</v>
      </c>
      <c r="G15" s="48">
        <v>108.70833333333331</v>
      </c>
      <c r="H15" s="85">
        <v>113.5</v>
      </c>
      <c r="I15" s="48">
        <v>115.04166666666667</v>
      </c>
      <c r="J15" s="85">
        <v>125.4</v>
      </c>
      <c r="K15" s="48">
        <v>122.3</v>
      </c>
      <c r="L15" s="49">
        <f t="shared" si="0"/>
        <v>0.2463165046070229</v>
      </c>
      <c r="M15" s="49">
        <f t="shared" si="1"/>
        <v>6.3093082216588131E-2</v>
      </c>
    </row>
    <row r="16" spans="1:13" x14ac:dyDescent="0.25">
      <c r="A16" s="50" t="s">
        <v>135</v>
      </c>
      <c r="B16" s="88">
        <v>733.69999999999993</v>
      </c>
      <c r="C16" s="89">
        <v>718.51416666666671</v>
      </c>
      <c r="D16" s="88">
        <v>761.4</v>
      </c>
      <c r="E16" s="89">
        <v>754.45083333333332</v>
      </c>
      <c r="F16" s="88">
        <v>775.10000000000014</v>
      </c>
      <c r="G16" s="89">
        <v>766.20916666666676</v>
      </c>
      <c r="H16" s="90">
        <v>798.15000000000009</v>
      </c>
      <c r="I16" s="91">
        <v>783.82220000000007</v>
      </c>
      <c r="J16" s="90">
        <f>SUM(J4:J15)</f>
        <v>822.1</v>
      </c>
      <c r="K16" s="91">
        <f>SUM(K4:K15)</f>
        <v>814.49999999999989</v>
      </c>
      <c r="L16" s="53">
        <f>((K16-C16)/C16)</f>
        <v>0.13358934003852835</v>
      </c>
      <c r="M16" s="53">
        <f t="shared" si="1"/>
        <v>3.9138723042036597E-2</v>
      </c>
    </row>
    <row r="17" spans="1:13" x14ac:dyDescent="0.25">
      <c r="A17" s="54" t="s">
        <v>34</v>
      </c>
      <c r="B17" s="85">
        <v>18</v>
      </c>
      <c r="C17" s="86">
        <v>16.833333333333332</v>
      </c>
      <c r="D17" s="85">
        <v>16.8</v>
      </c>
      <c r="E17" s="86">
        <v>17.975000000000005</v>
      </c>
      <c r="F17" s="85">
        <v>19.5</v>
      </c>
      <c r="G17" s="48">
        <v>18.833333333333332</v>
      </c>
      <c r="H17" s="85">
        <v>22</v>
      </c>
      <c r="I17" s="48">
        <v>20.041666666666668</v>
      </c>
      <c r="J17" s="85">
        <v>21</v>
      </c>
      <c r="K17" s="48">
        <v>21.3</v>
      </c>
      <c r="L17" s="49">
        <f t="shared" si="0"/>
        <v>0.26534653465346547</v>
      </c>
      <c r="M17" s="49">
        <f t="shared" si="1"/>
        <v>6.2785862785862762E-2</v>
      </c>
    </row>
    <row r="18" spans="1:13" x14ac:dyDescent="0.25">
      <c r="A18" s="54" t="s">
        <v>136</v>
      </c>
      <c r="B18" s="85">
        <v>33.299999999999997</v>
      </c>
      <c r="C18" s="86">
        <v>33.85</v>
      </c>
      <c r="D18" s="85">
        <v>31.6</v>
      </c>
      <c r="E18" s="86">
        <v>31.983333333333345</v>
      </c>
      <c r="F18" s="85">
        <v>34</v>
      </c>
      <c r="G18" s="48">
        <v>31.983333333333331</v>
      </c>
      <c r="H18" s="85">
        <v>33.200000000000003</v>
      </c>
      <c r="I18" s="48">
        <v>32.083333333333336</v>
      </c>
      <c r="J18" s="85">
        <v>33.5</v>
      </c>
      <c r="K18" s="48">
        <v>32.5</v>
      </c>
      <c r="L18" s="49">
        <f t="shared" si="0"/>
        <v>-3.9881831610044355E-2</v>
      </c>
      <c r="M18" s="49">
        <f t="shared" si="1"/>
        <v>1.2987012987012912E-2</v>
      </c>
    </row>
    <row r="19" spans="1:13" x14ac:dyDescent="0.25">
      <c r="A19" s="54" t="s">
        <v>29</v>
      </c>
      <c r="B19" s="85">
        <v>2</v>
      </c>
      <c r="C19" s="86">
        <v>2</v>
      </c>
      <c r="D19" s="85">
        <v>3</v>
      </c>
      <c r="E19" s="86">
        <v>3</v>
      </c>
      <c r="F19" s="85">
        <v>2</v>
      </c>
      <c r="G19" s="48">
        <v>2.75</v>
      </c>
      <c r="H19" s="85">
        <v>3</v>
      </c>
      <c r="I19" s="48">
        <v>3</v>
      </c>
      <c r="J19" s="85">
        <v>3</v>
      </c>
      <c r="K19" s="48">
        <v>2.4</v>
      </c>
      <c r="L19" s="49">
        <f t="shared" si="0"/>
        <v>0.19999999999999996</v>
      </c>
      <c r="M19" s="49">
        <f t="shared" si="1"/>
        <v>-0.20000000000000004</v>
      </c>
    </row>
    <row r="20" spans="1:13" x14ac:dyDescent="0.25">
      <c r="A20" s="54" t="s">
        <v>32</v>
      </c>
      <c r="B20" s="85">
        <v>15</v>
      </c>
      <c r="C20" s="86">
        <v>13.416666666666666</v>
      </c>
      <c r="D20" s="85">
        <v>14</v>
      </c>
      <c r="E20" s="86">
        <v>15.666666666666666</v>
      </c>
      <c r="F20" s="85">
        <v>12</v>
      </c>
      <c r="G20" s="48">
        <v>14.083333333333334</v>
      </c>
      <c r="H20" s="85">
        <v>19</v>
      </c>
      <c r="I20" s="48">
        <v>16.95</v>
      </c>
      <c r="J20" s="85">
        <v>19</v>
      </c>
      <c r="K20" s="48">
        <v>18.8</v>
      </c>
      <c r="L20" s="49">
        <f t="shared" si="0"/>
        <v>0.40124223602484482</v>
      </c>
      <c r="M20" s="49">
        <f t="shared" si="1"/>
        <v>0.10914454277286144</v>
      </c>
    </row>
    <row r="21" spans="1:13" x14ac:dyDescent="0.25">
      <c r="A21" s="55" t="s">
        <v>137</v>
      </c>
      <c r="B21" s="92">
        <v>68.3</v>
      </c>
      <c r="C21" s="93">
        <v>66.100000000000009</v>
      </c>
      <c r="D21" s="92">
        <v>65.400000000000006</v>
      </c>
      <c r="E21" s="93">
        <v>68.625000000000014</v>
      </c>
      <c r="F21" s="92">
        <v>67.5</v>
      </c>
      <c r="G21" s="93">
        <v>67.649999999999991</v>
      </c>
      <c r="H21" s="94">
        <v>77.2</v>
      </c>
      <c r="I21" s="95">
        <v>72.075000000000003</v>
      </c>
      <c r="J21" s="94">
        <f>SUM(J17:J20)</f>
        <v>76.5</v>
      </c>
      <c r="K21" s="95">
        <f>SUM(K17:K20)</f>
        <v>75</v>
      </c>
      <c r="L21" s="53">
        <f t="shared" si="0"/>
        <v>0.13464447806353994</v>
      </c>
      <c r="M21" s="53">
        <f t="shared" si="1"/>
        <v>4.0582726326742938E-2</v>
      </c>
    </row>
    <row r="22" spans="1:13" x14ac:dyDescent="0.25">
      <c r="A22" s="54" t="s">
        <v>27</v>
      </c>
      <c r="B22" s="85"/>
      <c r="C22" s="96"/>
      <c r="D22" s="85"/>
      <c r="E22" s="96"/>
      <c r="F22" s="85"/>
      <c r="G22" s="97"/>
      <c r="H22" s="85">
        <v>0</v>
      </c>
      <c r="I22" s="97">
        <v>0</v>
      </c>
      <c r="J22" s="85">
        <v>0</v>
      </c>
      <c r="K22" s="97">
        <v>0</v>
      </c>
      <c r="L22" s="49"/>
      <c r="M22" s="49"/>
    </row>
    <row r="23" spans="1:13" x14ac:dyDescent="0.25">
      <c r="A23" s="54" t="s">
        <v>28</v>
      </c>
      <c r="B23" s="85"/>
      <c r="C23" s="96"/>
      <c r="D23" s="85"/>
      <c r="E23" s="96"/>
      <c r="F23" s="85"/>
      <c r="G23" s="97"/>
      <c r="H23" s="85">
        <v>0</v>
      </c>
      <c r="I23" s="97">
        <v>0</v>
      </c>
      <c r="J23" s="85">
        <v>0</v>
      </c>
      <c r="K23" s="97">
        <v>0</v>
      </c>
      <c r="L23" s="49"/>
      <c r="M23" s="49"/>
    </row>
    <row r="24" spans="1:13" x14ac:dyDescent="0.25">
      <c r="A24" s="54" t="s">
        <v>138</v>
      </c>
      <c r="B24" s="85"/>
      <c r="C24" s="96"/>
      <c r="D24" s="85"/>
      <c r="E24" s="96"/>
      <c r="F24" s="85"/>
      <c r="G24" s="97"/>
      <c r="H24" s="85"/>
      <c r="I24" s="97"/>
      <c r="J24" s="85"/>
      <c r="K24" s="97"/>
      <c r="L24" s="49"/>
      <c r="M24" s="49"/>
    </row>
    <row r="25" spans="1:13" x14ac:dyDescent="0.25">
      <c r="A25" s="56" t="s">
        <v>139</v>
      </c>
      <c r="B25" s="85"/>
      <c r="C25" s="96"/>
      <c r="D25" s="85"/>
      <c r="E25" s="96"/>
      <c r="F25" s="85"/>
      <c r="G25" s="97"/>
      <c r="H25" s="85">
        <v>0</v>
      </c>
      <c r="I25" s="97">
        <v>0</v>
      </c>
      <c r="J25" s="85">
        <v>0</v>
      </c>
      <c r="K25" s="97">
        <v>0</v>
      </c>
      <c r="L25" s="49"/>
      <c r="M25" s="49"/>
    </row>
    <row r="26" spans="1:13" x14ac:dyDescent="0.25">
      <c r="A26" s="57" t="s">
        <v>36</v>
      </c>
      <c r="B26" s="85">
        <v>2</v>
      </c>
      <c r="C26" s="86">
        <v>1.1666666666666667</v>
      </c>
      <c r="D26" s="85">
        <v>2</v>
      </c>
      <c r="E26" s="86">
        <v>2</v>
      </c>
      <c r="F26" s="85">
        <v>2</v>
      </c>
      <c r="G26" s="48">
        <v>2</v>
      </c>
      <c r="H26" s="85">
        <v>1</v>
      </c>
      <c r="I26" s="48">
        <v>1.5833333333333333</v>
      </c>
      <c r="J26" s="85">
        <v>0</v>
      </c>
      <c r="K26" s="48">
        <v>0</v>
      </c>
      <c r="L26" s="49">
        <f t="shared" si="0"/>
        <v>-1</v>
      </c>
      <c r="M26" s="49">
        <f t="shared" si="1"/>
        <v>-1</v>
      </c>
    </row>
    <row r="27" spans="1:13" x14ac:dyDescent="0.25">
      <c r="A27" s="54" t="s">
        <v>35</v>
      </c>
      <c r="B27" s="85">
        <v>12</v>
      </c>
      <c r="C27" s="86">
        <v>11.916666666666666</v>
      </c>
      <c r="D27" s="85">
        <v>11</v>
      </c>
      <c r="E27" s="86">
        <v>11.916666666666666</v>
      </c>
      <c r="F27" s="85">
        <v>12</v>
      </c>
      <c r="G27" s="48">
        <v>10.833333333333334</v>
      </c>
      <c r="H27" s="85">
        <v>9</v>
      </c>
      <c r="I27" s="48">
        <v>9.1666666666666661</v>
      </c>
      <c r="J27" s="85">
        <v>6</v>
      </c>
      <c r="K27" s="48">
        <v>6.3</v>
      </c>
      <c r="L27" s="49">
        <f t="shared" si="0"/>
        <v>-0.47132867132867134</v>
      </c>
      <c r="M27" s="49">
        <f t="shared" si="1"/>
        <v>-0.31272727272727269</v>
      </c>
    </row>
    <row r="28" spans="1:13" x14ac:dyDescent="0.25">
      <c r="A28" s="54" t="s">
        <v>33</v>
      </c>
      <c r="B28" s="85">
        <v>3</v>
      </c>
      <c r="C28" s="86">
        <v>3</v>
      </c>
      <c r="D28" s="85">
        <v>3</v>
      </c>
      <c r="E28" s="86">
        <v>3</v>
      </c>
      <c r="F28" s="85">
        <v>3</v>
      </c>
      <c r="G28" s="48">
        <v>3.25</v>
      </c>
      <c r="H28" s="85">
        <v>3</v>
      </c>
      <c r="I28" s="48">
        <v>3</v>
      </c>
      <c r="J28" s="85">
        <v>3</v>
      </c>
      <c r="K28" s="48">
        <v>3</v>
      </c>
      <c r="L28" s="49">
        <f t="shared" si="0"/>
        <v>0</v>
      </c>
      <c r="M28" s="49">
        <f t="shared" si="1"/>
        <v>0</v>
      </c>
    </row>
    <row r="29" spans="1:13" x14ac:dyDescent="0.25">
      <c r="A29" s="55" t="s">
        <v>140</v>
      </c>
      <c r="B29" s="98">
        <v>17</v>
      </c>
      <c r="C29" s="99">
        <v>16.083333333333332</v>
      </c>
      <c r="D29" s="98">
        <v>16</v>
      </c>
      <c r="E29" s="99">
        <v>16.916666666666664</v>
      </c>
      <c r="F29" s="98">
        <v>17</v>
      </c>
      <c r="G29" s="52">
        <v>16.083333333333336</v>
      </c>
      <c r="H29" s="98">
        <v>13</v>
      </c>
      <c r="I29" s="52">
        <v>13.75</v>
      </c>
      <c r="J29" s="98">
        <f>SUM(J25:J28)</f>
        <v>9</v>
      </c>
      <c r="K29" s="52">
        <f>SUM(K25:K28)</f>
        <v>9.3000000000000007</v>
      </c>
      <c r="L29" s="53">
        <f t="shared" si="0"/>
        <v>-0.421761658031088</v>
      </c>
      <c r="M29" s="53">
        <f t="shared" si="1"/>
        <v>-0.32363636363636361</v>
      </c>
    </row>
    <row r="30" spans="1:13" x14ac:dyDescent="0.25">
      <c r="A30" s="55" t="s">
        <v>141</v>
      </c>
      <c r="B30" s="98">
        <v>818.99999999999989</v>
      </c>
      <c r="C30" s="99">
        <v>800.6975000000001</v>
      </c>
      <c r="D30" s="98">
        <v>842.8</v>
      </c>
      <c r="E30" s="99">
        <v>839.99249999999995</v>
      </c>
      <c r="F30" s="98">
        <v>859.60000000000014</v>
      </c>
      <c r="G30" s="52">
        <v>849.94250000000011</v>
      </c>
      <c r="H30" s="98">
        <v>888.35000000000014</v>
      </c>
      <c r="I30" s="52">
        <v>869.64720000000011</v>
      </c>
      <c r="J30" s="98">
        <f>J16+J21+J29</f>
        <v>907.6</v>
      </c>
      <c r="K30" s="52">
        <f>K16+K21+K29</f>
        <v>898.79999999999984</v>
      </c>
      <c r="L30" s="53">
        <f t="shared" si="0"/>
        <v>0.12252130174004505</v>
      </c>
      <c r="M30" s="53">
        <f t="shared" si="1"/>
        <v>3.3522559493090673E-2</v>
      </c>
    </row>
    <row r="31" spans="1:13" x14ac:dyDescent="0.25">
      <c r="A31" s="12" t="s">
        <v>239</v>
      </c>
    </row>
    <row r="32" spans="1:13" x14ac:dyDescent="0.25">
      <c r="A32" s="12" t="s">
        <v>142</v>
      </c>
    </row>
    <row r="33" spans="1:1" x14ac:dyDescent="0.25">
      <c r="A33" s="12" t="s">
        <v>143</v>
      </c>
    </row>
    <row r="34" spans="1:1" x14ac:dyDescent="0.25">
      <c r="A34" s="12" t="s">
        <v>149</v>
      </c>
    </row>
  </sheetData>
  <mergeCells count="6">
    <mergeCell ref="J2:K2"/>
    <mergeCell ref="A1:I1"/>
    <mergeCell ref="B2:C2"/>
    <mergeCell ref="D2:E2"/>
    <mergeCell ref="F2:G2"/>
    <mergeCell ref="H2:I2"/>
  </mergeCells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"/>
  <sheetViews>
    <sheetView workbookViewId="0">
      <selection activeCell="A31" sqref="A31"/>
    </sheetView>
  </sheetViews>
  <sheetFormatPr baseColWidth="10" defaultRowHeight="15" x14ac:dyDescent="0.25"/>
  <cols>
    <col min="1" max="1" width="27.42578125" customWidth="1"/>
  </cols>
  <sheetData>
    <row r="1" spans="1:13" x14ac:dyDescent="0.25">
      <c r="A1" s="184" t="s">
        <v>217</v>
      </c>
      <c r="B1" s="184"/>
      <c r="C1" s="184"/>
      <c r="D1" s="184"/>
      <c r="E1" s="184"/>
      <c r="F1" s="184"/>
      <c r="G1" s="184"/>
      <c r="H1" s="184"/>
      <c r="I1" s="184"/>
      <c r="J1" s="24"/>
      <c r="K1" s="24"/>
    </row>
    <row r="2" spans="1:13" ht="38.25" x14ac:dyDescent="0.25">
      <c r="A2" s="82"/>
      <c r="B2" s="179">
        <v>2015</v>
      </c>
      <c r="C2" s="180"/>
      <c r="D2" s="179">
        <v>2016</v>
      </c>
      <c r="E2" s="180"/>
      <c r="F2" s="179">
        <v>2017</v>
      </c>
      <c r="G2" s="180"/>
      <c r="H2" s="179">
        <v>2018</v>
      </c>
      <c r="I2" s="180"/>
      <c r="J2" s="179">
        <v>2019</v>
      </c>
      <c r="K2" s="180"/>
      <c r="L2" s="72" t="s">
        <v>119</v>
      </c>
      <c r="M2" s="72" t="s">
        <v>120</v>
      </c>
    </row>
    <row r="3" spans="1:13" ht="25.5" x14ac:dyDescent="0.25">
      <c r="A3" s="42"/>
      <c r="B3" s="83" t="s">
        <v>121</v>
      </c>
      <c r="C3" s="84" t="s">
        <v>104</v>
      </c>
      <c r="D3" s="83" t="s">
        <v>121</v>
      </c>
      <c r="E3" s="84" t="s">
        <v>104</v>
      </c>
      <c r="F3" s="83" t="s">
        <v>121</v>
      </c>
      <c r="G3" s="84" t="s">
        <v>104</v>
      </c>
      <c r="H3" s="83" t="s">
        <v>121</v>
      </c>
      <c r="I3" s="84" t="s">
        <v>104</v>
      </c>
      <c r="J3" s="83" t="s">
        <v>121</v>
      </c>
      <c r="K3" s="84" t="s">
        <v>104</v>
      </c>
      <c r="L3" s="72" t="s">
        <v>122</v>
      </c>
      <c r="M3" s="72" t="s">
        <v>122</v>
      </c>
    </row>
    <row r="4" spans="1:13" x14ac:dyDescent="0.25">
      <c r="A4" s="46" t="s">
        <v>123</v>
      </c>
      <c r="B4" s="85">
        <v>151.55429999999998</v>
      </c>
      <c r="C4" s="86">
        <v>155.70753333333332</v>
      </c>
      <c r="D4" s="85">
        <v>156.45114999999998</v>
      </c>
      <c r="E4" s="86">
        <v>155.55076249999999</v>
      </c>
      <c r="F4" s="85">
        <v>160.32799999999997</v>
      </c>
      <c r="G4" s="100">
        <v>158.34521666666663</v>
      </c>
      <c r="H4" s="85">
        <v>157.93700000000001</v>
      </c>
      <c r="I4" s="100">
        <v>157.42449999999999</v>
      </c>
      <c r="J4" s="85">
        <v>170.7</v>
      </c>
      <c r="K4" s="100">
        <v>167</v>
      </c>
      <c r="L4" s="49">
        <f>((K4-C4)/C4)</f>
        <v>7.2523573040568057E-2</v>
      </c>
      <c r="M4" s="49">
        <f>((K4-I4)/I4)</f>
        <v>6.0825983249113105E-2</v>
      </c>
    </row>
    <row r="5" spans="1:13" x14ac:dyDescent="0.25">
      <c r="A5" s="46" t="s">
        <v>124</v>
      </c>
      <c r="B5" s="85">
        <v>124.23650000000001</v>
      </c>
      <c r="C5" s="87">
        <v>122.84538333333332</v>
      </c>
      <c r="D5" s="85">
        <v>123.22989999999999</v>
      </c>
      <c r="E5" s="86">
        <v>125.80985</v>
      </c>
      <c r="F5" s="85">
        <v>124.93129999999998</v>
      </c>
      <c r="G5" s="100">
        <v>124.1725</v>
      </c>
      <c r="H5" s="85">
        <v>136.26000000000002</v>
      </c>
      <c r="I5" s="100">
        <v>132.89324999999999</v>
      </c>
      <c r="J5" s="85">
        <v>140.19999999999999</v>
      </c>
      <c r="K5" s="100">
        <v>139.69999999999999</v>
      </c>
      <c r="L5" s="49">
        <f t="shared" ref="L5:L30" si="0">((K5-C5)/C5)</f>
        <v>0.13720187286918806</v>
      </c>
      <c r="M5" s="49">
        <f t="shared" ref="M5:M30" si="1">((K5-I5)/I5)</f>
        <v>5.1219681962778353E-2</v>
      </c>
    </row>
    <row r="6" spans="1:13" x14ac:dyDescent="0.25">
      <c r="A6" s="46" t="s">
        <v>125</v>
      </c>
      <c r="B6" s="85">
        <v>242.08450000000002</v>
      </c>
      <c r="C6" s="87">
        <v>240.59701666666675</v>
      </c>
      <c r="D6" s="85">
        <v>232.29430000000002</v>
      </c>
      <c r="E6" s="86">
        <v>240.34480000000005</v>
      </c>
      <c r="F6" s="85">
        <v>242.04100000000003</v>
      </c>
      <c r="G6" s="100">
        <v>237.0909916666667</v>
      </c>
      <c r="H6" s="85">
        <v>246.55329999999998</v>
      </c>
      <c r="I6" s="100">
        <v>247.57995833333334</v>
      </c>
      <c r="J6" s="85">
        <v>248.4</v>
      </c>
      <c r="K6" s="100">
        <v>248.5</v>
      </c>
      <c r="L6" s="49">
        <f t="shared" si="0"/>
        <v>3.2847387065827086E-2</v>
      </c>
      <c r="M6" s="49">
        <f t="shared" si="1"/>
        <v>3.7161395165433765E-3</v>
      </c>
    </row>
    <row r="7" spans="1:13" x14ac:dyDescent="0.25">
      <c r="A7" s="46" t="s">
        <v>126</v>
      </c>
      <c r="B7" s="85">
        <v>149.1164</v>
      </c>
      <c r="C7" s="87">
        <v>153.13859166666668</v>
      </c>
      <c r="D7" s="85">
        <v>144.4897</v>
      </c>
      <c r="E7" s="86">
        <v>150.10305000000002</v>
      </c>
      <c r="F7" s="85">
        <v>132.57669999999999</v>
      </c>
      <c r="G7" s="100">
        <v>127.66836666666667</v>
      </c>
      <c r="H7" s="85">
        <v>128.75</v>
      </c>
      <c r="I7" s="100">
        <v>130.73781499999998</v>
      </c>
      <c r="J7" s="85">
        <v>130.19999999999999</v>
      </c>
      <c r="K7" s="100">
        <v>130.4</v>
      </c>
      <c r="L7" s="49">
        <f t="shared" si="0"/>
        <v>-0.14848374546999399</v>
      </c>
      <c r="M7" s="49">
        <f t="shared" si="1"/>
        <v>-2.5839119309128567E-3</v>
      </c>
    </row>
    <row r="8" spans="1:13" x14ac:dyDescent="0.25">
      <c r="A8" s="46" t="s">
        <v>127</v>
      </c>
      <c r="B8" s="85">
        <v>200.99999999999994</v>
      </c>
      <c r="C8" s="87">
        <v>198.8352666666666</v>
      </c>
      <c r="D8" s="85">
        <v>193.25</v>
      </c>
      <c r="E8" s="86">
        <v>198.10000000000002</v>
      </c>
      <c r="F8" s="85">
        <v>166.96999999999997</v>
      </c>
      <c r="G8" s="100">
        <v>174.38</v>
      </c>
      <c r="H8" s="85">
        <v>157.25</v>
      </c>
      <c r="I8" s="100">
        <v>159.90499999999997</v>
      </c>
      <c r="J8" s="85">
        <v>160.80000000000001</v>
      </c>
      <c r="K8" s="100">
        <v>155.69999999999999</v>
      </c>
      <c r="L8" s="49">
        <f t="shared" si="0"/>
        <v>-0.216939717937361</v>
      </c>
      <c r="M8" s="49">
        <f t="shared" si="1"/>
        <v>-2.6296863762859102E-2</v>
      </c>
    </row>
    <row r="9" spans="1:13" x14ac:dyDescent="0.25">
      <c r="A9" s="46" t="s">
        <v>128</v>
      </c>
      <c r="B9" s="85">
        <v>836.25379999999905</v>
      </c>
      <c r="C9" s="87">
        <v>838.75811999999985</v>
      </c>
      <c r="D9" s="85">
        <v>750.21421000000009</v>
      </c>
      <c r="E9" s="86">
        <v>813.44201583333336</v>
      </c>
      <c r="F9" s="85">
        <v>830.88329999999996</v>
      </c>
      <c r="G9" s="100">
        <v>840.21804416666657</v>
      </c>
      <c r="H9" s="85">
        <v>813.85</v>
      </c>
      <c r="I9" s="100">
        <v>816.93832499999996</v>
      </c>
      <c r="J9" s="85">
        <v>821.1</v>
      </c>
      <c r="K9" s="100">
        <v>829.2</v>
      </c>
      <c r="L9" s="49">
        <f t="shared" si="0"/>
        <v>-1.1395561809881263E-2</v>
      </c>
      <c r="M9" s="49">
        <f t="shared" si="1"/>
        <v>1.5009303180873639E-2</v>
      </c>
    </row>
    <row r="10" spans="1:13" x14ac:dyDescent="0.25">
      <c r="A10" s="46" t="s">
        <v>129</v>
      </c>
      <c r="B10" s="85">
        <v>313.68790000000007</v>
      </c>
      <c r="C10" s="87">
        <v>309.91716666666667</v>
      </c>
      <c r="D10" s="85">
        <v>312.76750000000004</v>
      </c>
      <c r="E10" s="86">
        <v>316.3299416666668</v>
      </c>
      <c r="F10" s="85">
        <v>299.33499999999998</v>
      </c>
      <c r="G10" s="100">
        <v>315.81868333333341</v>
      </c>
      <c r="H10" s="85">
        <v>326.74219999999997</v>
      </c>
      <c r="I10" s="100">
        <v>312.14562499999994</v>
      </c>
      <c r="J10" s="85">
        <v>319.89999999999998</v>
      </c>
      <c r="K10" s="100">
        <v>323.5</v>
      </c>
      <c r="L10" s="49">
        <f t="shared" si="0"/>
        <v>4.3827302241512898E-2</v>
      </c>
      <c r="M10" s="49">
        <f t="shared" si="1"/>
        <v>3.637524953297059E-2</v>
      </c>
    </row>
    <row r="11" spans="1:13" x14ac:dyDescent="0.25">
      <c r="A11" s="46" t="s">
        <v>130</v>
      </c>
      <c r="B11" s="85">
        <v>424.54250000000002</v>
      </c>
      <c r="C11" s="87">
        <v>424.96141666666665</v>
      </c>
      <c r="D11" s="85">
        <v>407.51920000000001</v>
      </c>
      <c r="E11" s="86">
        <v>419.01169166666659</v>
      </c>
      <c r="F11" s="85">
        <v>404.41949999999997</v>
      </c>
      <c r="G11" s="100">
        <v>411.50538333333333</v>
      </c>
      <c r="H11" s="85">
        <v>384.51329999999911</v>
      </c>
      <c r="I11" s="100">
        <v>402.04386666666659</v>
      </c>
      <c r="J11" s="85">
        <v>397.6</v>
      </c>
      <c r="K11" s="100">
        <v>396.2</v>
      </c>
      <c r="L11" s="49">
        <f t="shared" si="0"/>
        <v>-6.7680065856959168E-2</v>
      </c>
      <c r="M11" s="49">
        <f t="shared" si="1"/>
        <v>-1.4535395640077586E-2</v>
      </c>
    </row>
    <row r="12" spans="1:13" x14ac:dyDescent="0.25">
      <c r="A12" s="46" t="s">
        <v>131</v>
      </c>
      <c r="B12" s="85">
        <v>97.046299999999988</v>
      </c>
      <c r="C12" s="86">
        <v>97.363424999999992</v>
      </c>
      <c r="D12" s="85">
        <v>98.812999999999988</v>
      </c>
      <c r="E12" s="86">
        <v>99.269649999999999</v>
      </c>
      <c r="F12" s="85">
        <v>131.02080000000001</v>
      </c>
      <c r="G12" s="100">
        <v>117.05452916666665</v>
      </c>
      <c r="H12" s="85">
        <v>138.85</v>
      </c>
      <c r="I12" s="100">
        <v>135.14333333333329</v>
      </c>
      <c r="J12" s="85">
        <v>137.5</v>
      </c>
      <c r="K12" s="100">
        <v>140.9</v>
      </c>
      <c r="L12" s="49">
        <f t="shared" si="0"/>
        <v>0.44715533579473005</v>
      </c>
      <c r="M12" s="49">
        <f t="shared" si="1"/>
        <v>4.2596749130553134E-2</v>
      </c>
    </row>
    <row r="13" spans="1:13" x14ac:dyDescent="0.25">
      <c r="A13" s="46" t="s">
        <v>132</v>
      </c>
      <c r="B13" s="85">
        <v>249.95659999999978</v>
      </c>
      <c r="C13" s="87">
        <v>251.18546666666663</v>
      </c>
      <c r="D13" s="85">
        <v>239.60660000000001</v>
      </c>
      <c r="E13" s="86">
        <v>244.02743333333333</v>
      </c>
      <c r="F13" s="85">
        <v>244.62659999999997</v>
      </c>
      <c r="G13" s="100">
        <v>243.79714999999999</v>
      </c>
      <c r="H13" s="85">
        <v>264.65580000000006</v>
      </c>
      <c r="I13" s="100">
        <v>259.466275</v>
      </c>
      <c r="J13" s="85">
        <v>265.8</v>
      </c>
      <c r="K13" s="100">
        <v>264.2</v>
      </c>
      <c r="L13" s="49">
        <f t="shared" si="0"/>
        <v>5.1812445624508117E-2</v>
      </c>
      <c r="M13" s="49">
        <f t="shared" si="1"/>
        <v>1.8244085864338219E-2</v>
      </c>
    </row>
    <row r="14" spans="1:13" x14ac:dyDescent="0.25">
      <c r="A14" s="46" t="s">
        <v>133</v>
      </c>
      <c r="B14" s="85">
        <v>345.60449999999997</v>
      </c>
      <c r="C14" s="87">
        <v>356.80193333333335</v>
      </c>
      <c r="D14" s="85">
        <v>352.02790000000005</v>
      </c>
      <c r="E14" s="86">
        <v>355.19452089666675</v>
      </c>
      <c r="F14" s="85">
        <v>352.06270000000001</v>
      </c>
      <c r="G14" s="100">
        <v>360.65845000000007</v>
      </c>
      <c r="H14" s="85">
        <v>342.0068</v>
      </c>
      <c r="I14" s="100">
        <v>346.08906166666657</v>
      </c>
      <c r="J14" s="85">
        <v>338.2</v>
      </c>
      <c r="K14" s="100">
        <v>342.1</v>
      </c>
      <c r="L14" s="49">
        <f t="shared" si="0"/>
        <v>-4.1204746835265642E-2</v>
      </c>
      <c r="M14" s="49">
        <f t="shared" si="1"/>
        <v>-1.1526113097756851E-2</v>
      </c>
    </row>
    <row r="15" spans="1:13" x14ac:dyDescent="0.25">
      <c r="A15" s="46" t="s">
        <v>134</v>
      </c>
      <c r="B15" s="85">
        <v>519.34500000000025</v>
      </c>
      <c r="C15" s="87">
        <v>515.84383333333346</v>
      </c>
      <c r="D15" s="85">
        <v>498.33398</v>
      </c>
      <c r="E15" s="86">
        <v>511.14051666666683</v>
      </c>
      <c r="F15" s="85">
        <v>537.38969999999995</v>
      </c>
      <c r="G15" s="100">
        <v>521.69233249999991</v>
      </c>
      <c r="H15" s="85">
        <v>555.89400000000012</v>
      </c>
      <c r="I15" s="100">
        <v>561.27340000000004</v>
      </c>
      <c r="J15" s="85">
        <v>571.79999999999995</v>
      </c>
      <c r="K15" s="100">
        <v>572.6</v>
      </c>
      <c r="L15" s="49">
        <f t="shared" si="0"/>
        <v>0.1100258702326897</v>
      </c>
      <c r="M15" s="49">
        <f t="shared" si="1"/>
        <v>2.0180183133567321E-2</v>
      </c>
    </row>
    <row r="16" spans="1:13" x14ac:dyDescent="0.25">
      <c r="A16" s="50" t="s">
        <v>135</v>
      </c>
      <c r="B16" s="98">
        <v>3654.4282999999996</v>
      </c>
      <c r="C16" s="99">
        <v>3665.9551533333329</v>
      </c>
      <c r="D16" s="98">
        <v>3508.9974400000006</v>
      </c>
      <c r="E16" s="99">
        <v>3628.3242325633341</v>
      </c>
      <c r="F16" s="98">
        <v>3626.5846000000001</v>
      </c>
      <c r="G16" s="52">
        <v>3632.4016474999994</v>
      </c>
      <c r="H16" s="98">
        <v>3653.2623999999992</v>
      </c>
      <c r="I16" s="52">
        <v>3661.64041</v>
      </c>
      <c r="J16" s="98">
        <f>SUM(J4:J15)</f>
        <v>3702.2</v>
      </c>
      <c r="K16" s="52">
        <f>SUM(K4:K15)</f>
        <v>3709.9999999999995</v>
      </c>
      <c r="L16" s="53">
        <f>((K16-C16)/C16)</f>
        <v>1.2014562323987553E-2</v>
      </c>
      <c r="M16" s="53">
        <f t="shared" si="1"/>
        <v>1.3207083324711169E-2</v>
      </c>
    </row>
    <row r="17" spans="1:13" x14ac:dyDescent="0.25">
      <c r="A17" s="54" t="s">
        <v>34</v>
      </c>
      <c r="B17" s="85">
        <v>280</v>
      </c>
      <c r="C17" s="86">
        <v>272.63749999999999</v>
      </c>
      <c r="D17" s="85">
        <v>284.8</v>
      </c>
      <c r="E17" s="86">
        <v>283.68333333333334</v>
      </c>
      <c r="F17" s="85">
        <v>285.60000000000002</v>
      </c>
      <c r="G17" s="97">
        <v>281.41249999999997</v>
      </c>
      <c r="H17" s="101">
        <v>297.02</v>
      </c>
      <c r="I17" s="97">
        <v>283.97999999999996</v>
      </c>
      <c r="J17" s="101">
        <v>289.10000000000002</v>
      </c>
      <c r="K17" s="97">
        <v>295.7</v>
      </c>
      <c r="L17" s="49">
        <f t="shared" si="0"/>
        <v>8.4590344321672548E-2</v>
      </c>
      <c r="M17" s="49">
        <f t="shared" si="1"/>
        <v>4.1270512007887984E-2</v>
      </c>
    </row>
    <row r="18" spans="1:13" x14ac:dyDescent="0.25">
      <c r="A18" s="54" t="s">
        <v>136</v>
      </c>
      <c r="B18" s="85">
        <v>87.6</v>
      </c>
      <c r="C18" s="86">
        <v>86.55</v>
      </c>
      <c r="D18" s="85">
        <v>86.95</v>
      </c>
      <c r="E18" s="86">
        <v>86.129166666666677</v>
      </c>
      <c r="F18" s="85">
        <v>87.4</v>
      </c>
      <c r="G18" s="100">
        <v>85.325000000000003</v>
      </c>
      <c r="H18" s="85">
        <v>87</v>
      </c>
      <c r="I18" s="100">
        <v>83.108333333333334</v>
      </c>
      <c r="J18" s="85">
        <v>85.1</v>
      </c>
      <c r="K18" s="100">
        <v>84.2</v>
      </c>
      <c r="L18" s="49">
        <f t="shared" si="0"/>
        <v>-2.7151935297515823E-2</v>
      </c>
      <c r="M18" s="49">
        <f t="shared" si="1"/>
        <v>1.3135465757545395E-2</v>
      </c>
    </row>
    <row r="19" spans="1:13" x14ac:dyDescent="0.25">
      <c r="A19" s="54" t="s">
        <v>29</v>
      </c>
      <c r="B19" s="85">
        <v>18.899999999999999</v>
      </c>
      <c r="C19" s="86">
        <v>19.847000000000005</v>
      </c>
      <c r="D19" s="85">
        <v>16.899999999999999</v>
      </c>
      <c r="E19" s="86">
        <v>17.250000000000004</v>
      </c>
      <c r="F19" s="85">
        <v>41.300000000000004</v>
      </c>
      <c r="G19" s="100">
        <v>39.024999999999999</v>
      </c>
      <c r="H19" s="85">
        <v>42.9</v>
      </c>
      <c r="I19" s="100">
        <v>41.091666666666654</v>
      </c>
      <c r="J19" s="85">
        <v>45.6</v>
      </c>
      <c r="K19" s="100">
        <v>44.8</v>
      </c>
      <c r="L19" s="49">
        <f t="shared" si="0"/>
        <v>1.2572681009724385</v>
      </c>
      <c r="M19" s="49">
        <f t="shared" si="1"/>
        <v>9.0245386331373204E-2</v>
      </c>
    </row>
    <row r="20" spans="1:13" x14ac:dyDescent="0.25">
      <c r="A20" s="54" t="s">
        <v>32</v>
      </c>
      <c r="B20" s="85">
        <v>404.08820000000014</v>
      </c>
      <c r="C20" s="86">
        <v>372.41867500000006</v>
      </c>
      <c r="D20" s="85">
        <v>523.84940000000006</v>
      </c>
      <c r="E20" s="86">
        <v>479.29460000000012</v>
      </c>
      <c r="F20" s="85">
        <v>486.57022899999998</v>
      </c>
      <c r="G20" s="100">
        <v>503.53095223500003</v>
      </c>
      <c r="H20" s="85">
        <v>452.27920000000006</v>
      </c>
      <c r="I20" s="100">
        <v>463.91121316666658</v>
      </c>
      <c r="J20" s="85">
        <v>367.5</v>
      </c>
      <c r="K20" s="100">
        <v>413.5</v>
      </c>
      <c r="L20" s="49">
        <f t="shared" si="0"/>
        <v>0.11030951925276015</v>
      </c>
      <c r="M20" s="49">
        <f t="shared" si="1"/>
        <v>-0.10866564923610858</v>
      </c>
    </row>
    <row r="21" spans="1:13" x14ac:dyDescent="0.25">
      <c r="A21" s="55" t="s">
        <v>137</v>
      </c>
      <c r="B21" s="98">
        <v>790.58820000000014</v>
      </c>
      <c r="C21" s="99">
        <v>751.4531750000001</v>
      </c>
      <c r="D21" s="98">
        <v>912.49940000000004</v>
      </c>
      <c r="E21" s="99">
        <v>866.35710000000017</v>
      </c>
      <c r="F21" s="98">
        <v>900.87022899999999</v>
      </c>
      <c r="G21" s="52">
        <v>909.2934522349999</v>
      </c>
      <c r="H21" s="98">
        <v>879.19920000000002</v>
      </c>
      <c r="I21" s="52">
        <v>872.09121316666653</v>
      </c>
      <c r="J21" s="98">
        <f>SUM(J17:J20)</f>
        <v>787.30000000000007</v>
      </c>
      <c r="K21" s="52">
        <f>SUM(K17:K20)</f>
        <v>838.2</v>
      </c>
      <c r="L21" s="53">
        <f t="shared" si="0"/>
        <v>0.11543876303403726</v>
      </c>
      <c r="M21" s="53">
        <f t="shared" si="1"/>
        <v>-3.8862005091879641E-2</v>
      </c>
    </row>
    <row r="22" spans="1:13" x14ac:dyDescent="0.25">
      <c r="A22" s="54" t="s">
        <v>27</v>
      </c>
      <c r="B22" s="85">
        <v>5</v>
      </c>
      <c r="C22" s="86">
        <v>4.833333333333333</v>
      </c>
      <c r="D22" s="85">
        <v>5</v>
      </c>
      <c r="E22" s="86">
        <v>5</v>
      </c>
      <c r="F22" s="85">
        <v>5</v>
      </c>
      <c r="G22" s="100">
        <v>5</v>
      </c>
      <c r="H22" s="85">
        <v>5</v>
      </c>
      <c r="I22" s="100">
        <v>5</v>
      </c>
      <c r="J22" s="85">
        <v>5</v>
      </c>
      <c r="K22" s="100">
        <v>5</v>
      </c>
      <c r="L22" s="49">
        <f>((K22-C22)/C22)</f>
        <v>3.4482758620689717E-2</v>
      </c>
      <c r="M22" s="49">
        <f>((K22-I22)/I22)</f>
        <v>0</v>
      </c>
    </row>
    <row r="23" spans="1:13" x14ac:dyDescent="0.25">
      <c r="A23" s="54" t="s">
        <v>28</v>
      </c>
      <c r="B23" s="85">
        <v>35.5</v>
      </c>
      <c r="C23" s="86">
        <v>35.18333333333333</v>
      </c>
      <c r="D23" s="85">
        <v>41.4</v>
      </c>
      <c r="E23" s="86">
        <v>39.125</v>
      </c>
      <c r="F23" s="85">
        <v>36.15</v>
      </c>
      <c r="G23" s="100">
        <v>37.499999999999993</v>
      </c>
      <c r="H23" s="85">
        <v>42.55</v>
      </c>
      <c r="I23" s="100">
        <v>39.012500000000003</v>
      </c>
      <c r="J23" s="85">
        <v>42.7</v>
      </c>
      <c r="K23" s="100">
        <v>40.799999999999997</v>
      </c>
      <c r="L23" s="49">
        <f t="shared" si="0"/>
        <v>0.15963998105163432</v>
      </c>
      <c r="M23" s="49">
        <f t="shared" si="1"/>
        <v>4.5818647869272519E-2</v>
      </c>
    </row>
    <row r="24" spans="1:13" x14ac:dyDescent="0.25">
      <c r="A24" s="54" t="s">
        <v>138</v>
      </c>
      <c r="B24" s="85">
        <v>113.6</v>
      </c>
      <c r="C24" s="86">
        <v>113.39166666666664</v>
      </c>
      <c r="D24" s="85">
        <v>112.95</v>
      </c>
      <c r="E24" s="86">
        <v>114.15666666666668</v>
      </c>
      <c r="F24" s="85"/>
      <c r="G24" s="100"/>
      <c r="H24" s="85"/>
      <c r="I24" s="100"/>
      <c r="J24" s="85"/>
      <c r="K24" s="100"/>
      <c r="L24" s="49"/>
      <c r="M24" s="49"/>
    </row>
    <row r="25" spans="1:13" x14ac:dyDescent="0.25">
      <c r="A25" s="102" t="s">
        <v>139</v>
      </c>
      <c r="B25" s="85">
        <v>124</v>
      </c>
      <c r="C25" s="86">
        <v>118.32083333333333</v>
      </c>
      <c r="D25" s="85">
        <v>169.12</v>
      </c>
      <c r="E25" s="103">
        <v>133.73083333333332</v>
      </c>
      <c r="F25" s="85">
        <v>275.39789999999999</v>
      </c>
      <c r="G25" s="97">
        <v>225.31352500000003</v>
      </c>
      <c r="H25" s="85">
        <v>344.16949999999997</v>
      </c>
      <c r="I25" s="97">
        <v>306.32006666666672</v>
      </c>
      <c r="J25" s="85">
        <v>338.4</v>
      </c>
      <c r="K25" s="97">
        <v>343.3</v>
      </c>
      <c r="L25" s="49">
        <f t="shared" si="0"/>
        <v>1.9014332499911966</v>
      </c>
      <c r="M25" s="49">
        <f t="shared" si="1"/>
        <v>0.12072318257090989</v>
      </c>
    </row>
    <row r="26" spans="1:13" x14ac:dyDescent="0.25">
      <c r="A26" s="102" t="s">
        <v>36</v>
      </c>
      <c r="B26" s="85">
        <v>251.5333</v>
      </c>
      <c r="C26" s="86">
        <v>239.09443333333334</v>
      </c>
      <c r="D26" s="85">
        <v>451.16</v>
      </c>
      <c r="E26" s="103">
        <v>342.24110000000002</v>
      </c>
      <c r="F26" s="85">
        <v>472.67</v>
      </c>
      <c r="G26" s="97">
        <v>462.99833333333328</v>
      </c>
      <c r="H26" s="85">
        <v>484.78000000000003</v>
      </c>
      <c r="I26" s="97">
        <v>477.42083333333335</v>
      </c>
      <c r="J26" s="85">
        <v>506.7</v>
      </c>
      <c r="K26" s="97">
        <v>499.1</v>
      </c>
      <c r="L26" s="49">
        <f t="shared" si="0"/>
        <v>1.0874597247698365</v>
      </c>
      <c r="M26" s="49">
        <f t="shared" si="1"/>
        <v>4.5408924690830084E-2</v>
      </c>
    </row>
    <row r="27" spans="1:13" x14ac:dyDescent="0.25">
      <c r="A27" s="104" t="s">
        <v>35</v>
      </c>
      <c r="B27" s="85">
        <v>217.8</v>
      </c>
      <c r="C27" s="86">
        <v>217.88333333333335</v>
      </c>
      <c r="D27" s="85">
        <v>231.40000000000006</v>
      </c>
      <c r="E27" s="103">
        <v>221.15833333333339</v>
      </c>
      <c r="F27" s="85">
        <v>242.73330000000001</v>
      </c>
      <c r="G27" s="97">
        <v>244.83609999999999</v>
      </c>
      <c r="H27" s="85">
        <v>252.3</v>
      </c>
      <c r="I27" s="97">
        <v>255.25415000000001</v>
      </c>
      <c r="J27" s="85">
        <v>254.5</v>
      </c>
      <c r="K27" s="97">
        <v>259.8</v>
      </c>
      <c r="L27" s="49">
        <f t="shared" si="0"/>
        <v>0.19238124378490012</v>
      </c>
      <c r="M27" s="49">
        <f t="shared" si="1"/>
        <v>1.7809112995812219E-2</v>
      </c>
    </row>
    <row r="28" spans="1:13" x14ac:dyDescent="0.25">
      <c r="A28" s="104" t="s">
        <v>33</v>
      </c>
      <c r="B28" s="85">
        <v>302.06999999999988</v>
      </c>
      <c r="C28" s="86">
        <v>299.15166666666659</v>
      </c>
      <c r="D28" s="85">
        <v>318.08999999999992</v>
      </c>
      <c r="E28" s="103">
        <v>309.00916666666666</v>
      </c>
      <c r="F28" s="85">
        <v>322.97999999999996</v>
      </c>
      <c r="G28" s="97">
        <v>317.10416666666663</v>
      </c>
      <c r="H28" s="85">
        <v>332.78</v>
      </c>
      <c r="I28" s="97">
        <v>325.13833333333332</v>
      </c>
      <c r="J28" s="85">
        <v>314.3</v>
      </c>
      <c r="K28" s="97">
        <v>321.39999999999998</v>
      </c>
      <c r="L28" s="49">
        <f t="shared" si="0"/>
        <v>7.4371416951267963E-2</v>
      </c>
      <c r="M28" s="49">
        <f t="shared" si="1"/>
        <v>-1.1497670222418183E-2</v>
      </c>
    </row>
    <row r="29" spans="1:13" x14ac:dyDescent="0.25">
      <c r="A29" s="105" t="s">
        <v>140</v>
      </c>
      <c r="B29" s="98">
        <v>1049.5032999999999</v>
      </c>
      <c r="C29" s="99">
        <v>1027.8585999999998</v>
      </c>
      <c r="D29" s="98">
        <v>1329.1200000000001</v>
      </c>
      <c r="E29" s="99">
        <v>1164.4211</v>
      </c>
      <c r="F29" s="98">
        <v>1354.9312</v>
      </c>
      <c r="G29" s="52">
        <v>1292.752125</v>
      </c>
      <c r="H29" s="98">
        <v>1461.5795000000001</v>
      </c>
      <c r="I29" s="52">
        <v>1408.1458833333334</v>
      </c>
      <c r="J29" s="98">
        <f>SUM(J22:J28)</f>
        <v>1461.6</v>
      </c>
      <c r="K29" s="52">
        <f>SUM(K22:K28)</f>
        <v>1469.4</v>
      </c>
      <c r="L29" s="53">
        <f t="shared" si="0"/>
        <v>0.42957406787276031</v>
      </c>
      <c r="M29" s="53">
        <f t="shared" si="1"/>
        <v>4.3499837191347868E-2</v>
      </c>
    </row>
    <row r="30" spans="1:13" x14ac:dyDescent="0.25">
      <c r="A30" s="105" t="s">
        <v>141</v>
      </c>
      <c r="B30" s="98">
        <v>5494.5198</v>
      </c>
      <c r="C30" s="99">
        <v>5445.2669283333325</v>
      </c>
      <c r="D30" s="98">
        <v>5750.6168400000006</v>
      </c>
      <c r="E30" s="99">
        <v>5659.1024325633334</v>
      </c>
      <c r="F30" s="98">
        <v>5882.3860290000002</v>
      </c>
      <c r="G30" s="52">
        <v>5834.4472247349995</v>
      </c>
      <c r="H30" s="98">
        <v>5994.0410999999986</v>
      </c>
      <c r="I30" s="52">
        <v>5941.8775065</v>
      </c>
      <c r="J30" s="98">
        <f>J16+J21+J29</f>
        <v>5951.1</v>
      </c>
      <c r="K30" s="52">
        <f>K16+K21+K29</f>
        <v>6017.6</v>
      </c>
      <c r="L30" s="53">
        <f t="shared" si="0"/>
        <v>0.10510652263687015</v>
      </c>
      <c r="M30" s="53">
        <f t="shared" si="1"/>
        <v>1.2743866465972288E-2</v>
      </c>
    </row>
    <row r="31" spans="1:13" x14ac:dyDescent="0.25">
      <c r="A31" s="12" t="s">
        <v>239</v>
      </c>
    </row>
    <row r="32" spans="1:13" x14ac:dyDescent="0.25">
      <c r="A32" s="12" t="s">
        <v>142</v>
      </c>
    </row>
    <row r="33" spans="1:1" x14ac:dyDescent="0.25">
      <c r="A33" s="12" t="s">
        <v>143</v>
      </c>
    </row>
    <row r="34" spans="1:1" x14ac:dyDescent="0.25">
      <c r="A34" s="12" t="s">
        <v>149</v>
      </c>
    </row>
  </sheetData>
  <mergeCells count="6">
    <mergeCell ref="J2:K2"/>
    <mergeCell ref="A1:I1"/>
    <mergeCell ref="B2:C2"/>
    <mergeCell ref="D2:E2"/>
    <mergeCell ref="F2:G2"/>
    <mergeCell ref="H2:I2"/>
  </mergeCells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workbookViewId="0">
      <selection activeCell="O29" sqref="O29"/>
    </sheetView>
  </sheetViews>
  <sheetFormatPr baseColWidth="10" defaultRowHeight="15" x14ac:dyDescent="0.25"/>
  <cols>
    <col min="1" max="1" width="27.42578125" customWidth="1"/>
  </cols>
  <sheetData>
    <row r="1" spans="1:13" x14ac:dyDescent="0.25">
      <c r="A1" s="127" t="s">
        <v>154</v>
      </c>
      <c r="B1" s="60"/>
      <c r="C1" s="60"/>
      <c r="D1" s="60"/>
      <c r="E1" s="60"/>
      <c r="F1" s="60"/>
      <c r="G1" s="60"/>
    </row>
    <row r="2" spans="1:13" ht="60" x14ac:dyDescent="0.25">
      <c r="A2" s="61"/>
      <c r="B2" s="179">
        <v>2015</v>
      </c>
      <c r="C2" s="180"/>
      <c r="D2" s="179">
        <v>2016</v>
      </c>
      <c r="E2" s="180"/>
      <c r="F2" s="179">
        <v>2017</v>
      </c>
      <c r="G2" s="180"/>
      <c r="H2" s="179">
        <v>2018</v>
      </c>
      <c r="I2" s="180"/>
      <c r="J2" s="179">
        <v>2019</v>
      </c>
      <c r="K2" s="180"/>
      <c r="L2" s="33" t="s">
        <v>144</v>
      </c>
      <c r="M2" s="33" t="s">
        <v>145</v>
      </c>
    </row>
    <row r="3" spans="1:13" ht="26.25" x14ac:dyDescent="0.25">
      <c r="A3" s="1"/>
      <c r="B3" s="43" t="s">
        <v>121</v>
      </c>
      <c r="C3" s="44" t="s">
        <v>122</v>
      </c>
      <c r="D3" s="43" t="s">
        <v>121</v>
      </c>
      <c r="E3" s="44" t="s">
        <v>122</v>
      </c>
      <c r="F3" s="43" t="s">
        <v>121</v>
      </c>
      <c r="G3" s="44" t="s">
        <v>122</v>
      </c>
      <c r="H3" s="43" t="s">
        <v>121</v>
      </c>
      <c r="I3" s="44" t="s">
        <v>122</v>
      </c>
      <c r="J3" s="43" t="s">
        <v>121</v>
      </c>
      <c r="K3" s="44" t="s">
        <v>122</v>
      </c>
      <c r="L3" s="45" t="s">
        <v>122</v>
      </c>
      <c r="M3" s="45" t="s">
        <v>122</v>
      </c>
    </row>
    <row r="4" spans="1:13" x14ac:dyDescent="0.25">
      <c r="A4" s="46" t="s">
        <v>123</v>
      </c>
      <c r="B4" s="62">
        <v>1.4703998597692935</v>
      </c>
      <c r="C4" s="63">
        <v>1.4750451343020698</v>
      </c>
      <c r="D4" s="62">
        <v>1.4404270905460055</v>
      </c>
      <c r="E4" s="63">
        <v>1.4743637723084744</v>
      </c>
      <c r="F4" s="62">
        <v>1.5039895731206443</v>
      </c>
      <c r="G4" s="63">
        <v>1.5124362100194442</v>
      </c>
      <c r="H4" s="62">
        <v>1.5735155979631184</v>
      </c>
      <c r="I4" s="63">
        <v>1.5935648869380286</v>
      </c>
      <c r="J4" s="62">
        <v>1.63</v>
      </c>
      <c r="K4" s="63">
        <v>1.64</v>
      </c>
      <c r="L4" s="64">
        <f>K4-C4</f>
        <v>0.16495486569793005</v>
      </c>
      <c r="M4" s="64">
        <f>K4-I4</f>
        <v>4.6435113061971345E-2</v>
      </c>
    </row>
    <row r="5" spans="1:13" x14ac:dyDescent="0.25">
      <c r="A5" s="46" t="s">
        <v>124</v>
      </c>
      <c r="B5" s="62">
        <v>2.9937432350378836</v>
      </c>
      <c r="C5" s="63">
        <v>2.8047694394711162</v>
      </c>
      <c r="D5" s="62">
        <v>2.9967563592430628</v>
      </c>
      <c r="E5" s="63">
        <v>3.0935594365851027</v>
      </c>
      <c r="F5" s="62">
        <v>2.8988932214738665</v>
      </c>
      <c r="G5" s="63">
        <v>2.9323905564746973</v>
      </c>
      <c r="H5" s="62">
        <v>3.1767791940735273</v>
      </c>
      <c r="I5" s="63">
        <v>3.0023679536933501</v>
      </c>
      <c r="J5" s="62">
        <v>3.41</v>
      </c>
      <c r="K5" s="63">
        <v>3.33</v>
      </c>
      <c r="L5" s="64">
        <f t="shared" ref="L5:L17" si="0">K5-C5</f>
        <v>0.52523056052888384</v>
      </c>
      <c r="M5" s="64">
        <f t="shared" ref="M5:M17" si="1">K5-I5</f>
        <v>0.32763204630664999</v>
      </c>
    </row>
    <row r="6" spans="1:13" x14ac:dyDescent="0.25">
      <c r="A6" s="46" t="s">
        <v>125</v>
      </c>
      <c r="B6" s="62">
        <v>1.354930099555179</v>
      </c>
      <c r="C6" s="63">
        <v>1.3483657399620241</v>
      </c>
      <c r="D6" s="62">
        <v>1.3603343773830852</v>
      </c>
      <c r="E6" s="63">
        <v>1.3593422612478905</v>
      </c>
      <c r="F6" s="62">
        <v>1.4724116518751036</v>
      </c>
      <c r="G6" s="63">
        <v>1.4253300256115684</v>
      </c>
      <c r="H6" s="62">
        <v>1.5831678088949106</v>
      </c>
      <c r="I6" s="63">
        <v>1.5379114024517515</v>
      </c>
      <c r="J6" s="62">
        <v>1.56</v>
      </c>
      <c r="K6" s="63">
        <v>1.59</v>
      </c>
      <c r="L6" s="64">
        <f t="shared" si="0"/>
        <v>0.24163426003797595</v>
      </c>
      <c r="M6" s="64">
        <f t="shared" si="1"/>
        <v>5.2088597548248572E-2</v>
      </c>
    </row>
    <row r="7" spans="1:13" x14ac:dyDescent="0.25">
      <c r="A7" s="46" t="s">
        <v>126</v>
      </c>
      <c r="B7" s="62">
        <v>1.2759412900615952</v>
      </c>
      <c r="C7" s="63">
        <v>1.2707883010044752</v>
      </c>
      <c r="D7" s="62">
        <v>1.2947204366881944</v>
      </c>
      <c r="E7" s="63">
        <v>1.283422775762308</v>
      </c>
      <c r="F7" s="62">
        <v>1.5002192193542585</v>
      </c>
      <c r="G7" s="63">
        <v>1.3766625088612832</v>
      </c>
      <c r="H7" s="62">
        <v>1.4427208137012941</v>
      </c>
      <c r="I7" s="63">
        <v>1.4767165597306759</v>
      </c>
      <c r="J7" s="62">
        <v>1.53</v>
      </c>
      <c r="K7" s="63">
        <v>1.5</v>
      </c>
      <c r="L7" s="64">
        <f t="shared" si="0"/>
        <v>0.22921169899552485</v>
      </c>
      <c r="M7" s="64">
        <f t="shared" si="1"/>
        <v>2.3283440269324052E-2</v>
      </c>
    </row>
    <row r="8" spans="1:13" x14ac:dyDescent="0.25">
      <c r="A8" s="46" t="s">
        <v>127</v>
      </c>
      <c r="B8" s="62">
        <v>1.5626635670891285</v>
      </c>
      <c r="C8" s="63">
        <v>1.5553601172148472</v>
      </c>
      <c r="D8" s="62">
        <v>1.5926899522804341</v>
      </c>
      <c r="E8" s="63">
        <v>1.5588996174932295</v>
      </c>
      <c r="F8" s="62">
        <v>1.7481982559365556</v>
      </c>
      <c r="G8" s="63">
        <v>1.626430635801092</v>
      </c>
      <c r="H8" s="62">
        <v>1.7397234794469589</v>
      </c>
      <c r="I8" s="63">
        <v>1.7384135619753169</v>
      </c>
      <c r="J8" s="62">
        <v>1.85</v>
      </c>
      <c r="K8" s="63">
        <v>1.8</v>
      </c>
      <c r="L8" s="64">
        <f t="shared" si="0"/>
        <v>0.24463988278515281</v>
      </c>
      <c r="M8" s="64">
        <f t="shared" si="1"/>
        <v>6.158643802468311E-2</v>
      </c>
    </row>
    <row r="9" spans="1:13" x14ac:dyDescent="0.25">
      <c r="A9" s="46" t="s">
        <v>128</v>
      </c>
      <c r="B9" s="62">
        <v>2.4180006041548729</v>
      </c>
      <c r="C9" s="63">
        <v>2.3673497829307224</v>
      </c>
      <c r="D9" s="62">
        <v>2.368311122802238</v>
      </c>
      <c r="E9" s="63">
        <v>2.3735017753964009</v>
      </c>
      <c r="F9" s="62">
        <v>2.4745157579993697</v>
      </c>
      <c r="G9" s="63">
        <v>2.4324196158654794</v>
      </c>
      <c r="H9" s="62">
        <v>2.4780785364220961</v>
      </c>
      <c r="I9" s="63">
        <v>2.4337731695657538</v>
      </c>
      <c r="J9" s="62">
        <v>2.38</v>
      </c>
      <c r="K9" s="63">
        <v>2.46</v>
      </c>
      <c r="L9" s="64">
        <f t="shared" si="0"/>
        <v>9.2650217069277563E-2</v>
      </c>
      <c r="M9" s="64">
        <f t="shared" si="1"/>
        <v>2.6226830434246118E-2</v>
      </c>
    </row>
    <row r="10" spans="1:13" x14ac:dyDescent="0.25">
      <c r="A10" s="46" t="s">
        <v>129</v>
      </c>
      <c r="B10" s="62">
        <v>1.4075828629857645</v>
      </c>
      <c r="C10" s="63">
        <v>1.3628245137285842</v>
      </c>
      <c r="D10" s="62">
        <v>1.403590567127952</v>
      </c>
      <c r="E10" s="63">
        <v>1.3908630162915616</v>
      </c>
      <c r="F10" s="62">
        <v>1.5485669918774372</v>
      </c>
      <c r="G10" s="63">
        <v>1.4738043990358718</v>
      </c>
      <c r="H10" s="62">
        <v>1.6088444615859896</v>
      </c>
      <c r="I10" s="63">
        <v>1.5711438067779979</v>
      </c>
      <c r="J10" s="62">
        <v>1.55</v>
      </c>
      <c r="K10" s="63">
        <v>1.61</v>
      </c>
      <c r="L10" s="64">
        <f t="shared" si="0"/>
        <v>0.24717548627141595</v>
      </c>
      <c r="M10" s="64">
        <f t="shared" si="1"/>
        <v>3.8856193222002178E-2</v>
      </c>
    </row>
    <row r="11" spans="1:13" x14ac:dyDescent="0.25">
      <c r="A11" s="46" t="s">
        <v>130</v>
      </c>
      <c r="B11" s="62">
        <v>1.4551707529774545</v>
      </c>
      <c r="C11" s="63">
        <v>1.4596479875035027</v>
      </c>
      <c r="D11" s="62">
        <v>1.4455578586941911</v>
      </c>
      <c r="E11" s="63">
        <v>1.4746512994433716</v>
      </c>
      <c r="F11" s="62">
        <v>1.5173119360895646</v>
      </c>
      <c r="G11" s="63">
        <v>1.4926602645487717</v>
      </c>
      <c r="H11" s="62">
        <v>1.5330434380931586</v>
      </c>
      <c r="I11" s="63">
        <v>1.5427040954610582</v>
      </c>
      <c r="J11" s="62">
        <v>1.57</v>
      </c>
      <c r="K11" s="63">
        <v>1.56</v>
      </c>
      <c r="L11" s="64">
        <f t="shared" si="0"/>
        <v>0.10035201249649739</v>
      </c>
      <c r="M11" s="64">
        <f t="shared" si="1"/>
        <v>1.7295904538941809E-2</v>
      </c>
    </row>
    <row r="12" spans="1:13" x14ac:dyDescent="0.25">
      <c r="A12" s="46" t="s">
        <v>131</v>
      </c>
      <c r="B12" s="62">
        <v>1.5695453406813629</v>
      </c>
      <c r="C12" s="63">
        <v>1.563440630116655</v>
      </c>
      <c r="D12" s="62">
        <v>1.7434195219556081</v>
      </c>
      <c r="E12" s="63">
        <v>1.651630786252464</v>
      </c>
      <c r="F12" s="62">
        <v>1.7255358891044392</v>
      </c>
      <c r="G12" s="63">
        <v>1.7790505831395553</v>
      </c>
      <c r="H12" s="62">
        <v>1.9760529180272963</v>
      </c>
      <c r="I12" s="63">
        <v>1.8370594234559283</v>
      </c>
      <c r="J12" s="62">
        <v>1.95</v>
      </c>
      <c r="K12" s="63">
        <v>1.91</v>
      </c>
      <c r="L12" s="64">
        <f t="shared" si="0"/>
        <v>0.3465593698833449</v>
      </c>
      <c r="M12" s="64">
        <f t="shared" si="1"/>
        <v>7.29405765440716E-2</v>
      </c>
    </row>
    <row r="13" spans="1:13" x14ac:dyDescent="0.25">
      <c r="A13" s="46" t="s">
        <v>132</v>
      </c>
      <c r="B13" s="62">
        <v>1.4115301595181213</v>
      </c>
      <c r="C13" s="63">
        <v>1.4200693710969714</v>
      </c>
      <c r="D13" s="62">
        <v>1.4813146694908006</v>
      </c>
      <c r="E13" s="63">
        <v>1.4170122880669409</v>
      </c>
      <c r="F13" s="62">
        <v>1.5556280555374489</v>
      </c>
      <c r="G13" s="63">
        <v>1.505541095210188</v>
      </c>
      <c r="H13" s="62">
        <v>1.5245036484696275</v>
      </c>
      <c r="I13" s="63">
        <v>1.5587149457839675</v>
      </c>
      <c r="J13" s="62">
        <v>1.51</v>
      </c>
      <c r="K13" s="63">
        <v>1.54</v>
      </c>
      <c r="L13" s="64">
        <f t="shared" si="0"/>
        <v>0.11993062890302864</v>
      </c>
      <c r="M13" s="64">
        <f t="shared" si="1"/>
        <v>-1.8714945783967485E-2</v>
      </c>
    </row>
    <row r="14" spans="1:13" x14ac:dyDescent="0.25">
      <c r="A14" s="46" t="s">
        <v>133</v>
      </c>
      <c r="B14" s="62">
        <v>1.3913511216250121</v>
      </c>
      <c r="C14" s="63">
        <v>1.3810602716044089</v>
      </c>
      <c r="D14" s="62">
        <v>1.4257213580299242</v>
      </c>
      <c r="E14" s="63">
        <v>1.3980827994742491</v>
      </c>
      <c r="F14" s="62">
        <v>1.4653520945052445</v>
      </c>
      <c r="G14" s="63">
        <v>1.4706113564404755</v>
      </c>
      <c r="H14" s="62">
        <v>1.4480133285699046</v>
      </c>
      <c r="I14" s="63">
        <v>1.4587882936339749</v>
      </c>
      <c r="J14" s="62">
        <v>1.53</v>
      </c>
      <c r="K14" s="63">
        <v>1.49</v>
      </c>
      <c r="L14" s="64">
        <f t="shared" si="0"/>
        <v>0.10893972839559107</v>
      </c>
      <c r="M14" s="64">
        <f t="shared" si="1"/>
        <v>3.1211706366025105E-2</v>
      </c>
    </row>
    <row r="15" spans="1:13" x14ac:dyDescent="0.25">
      <c r="A15" s="46" t="s">
        <v>134</v>
      </c>
      <c r="B15" s="62">
        <v>1.5722481501426036</v>
      </c>
      <c r="C15" s="63">
        <v>1.5232380437852653</v>
      </c>
      <c r="D15" s="62">
        <v>1.4557704723834763</v>
      </c>
      <c r="E15" s="63">
        <v>1.5001747361812421</v>
      </c>
      <c r="F15" s="62">
        <v>1.583550464272971</v>
      </c>
      <c r="G15" s="63">
        <v>1.5238259105645411</v>
      </c>
      <c r="H15" s="62">
        <v>1.6160946848860698</v>
      </c>
      <c r="I15" s="63">
        <v>1.5730070584099045</v>
      </c>
      <c r="J15" s="62">
        <v>1.59</v>
      </c>
      <c r="K15" s="63">
        <v>1.57</v>
      </c>
      <c r="L15" s="64">
        <f t="shared" si="0"/>
        <v>4.6761956214734779E-2</v>
      </c>
      <c r="M15" s="64">
        <f t="shared" si="1"/>
        <v>-3.0070584099044506E-3</v>
      </c>
    </row>
    <row r="16" spans="1:13" x14ac:dyDescent="0.25">
      <c r="A16" s="25" t="s">
        <v>146</v>
      </c>
      <c r="B16" s="65">
        <v>1.6260198101835737</v>
      </c>
      <c r="C16" s="66">
        <v>1.602826684660613</v>
      </c>
      <c r="D16" s="65">
        <v>1.6166900930468817</v>
      </c>
      <c r="E16" s="66">
        <v>1.6158552790193601</v>
      </c>
      <c r="F16" s="65">
        <v>1.71</v>
      </c>
      <c r="G16" s="66">
        <v>1.6719363909982654</v>
      </c>
      <c r="H16" s="65">
        <v>1.7439612387795376</v>
      </c>
      <c r="I16" s="66">
        <v>1.7250416084994826</v>
      </c>
      <c r="J16" s="65">
        <v>1.75</v>
      </c>
      <c r="K16" s="66">
        <v>1.76</v>
      </c>
      <c r="L16" s="64">
        <f t="shared" si="0"/>
        <v>0.15717331533938705</v>
      </c>
      <c r="M16" s="64">
        <f t="shared" si="1"/>
        <v>3.4958391500517383E-2</v>
      </c>
    </row>
    <row r="17" spans="1:13" ht="30" customHeight="1" x14ac:dyDescent="0.25">
      <c r="A17" s="67" t="s">
        <v>147</v>
      </c>
      <c r="B17" s="68">
        <v>1.7735940743979894</v>
      </c>
      <c r="C17" s="69">
        <v>1.7394985643436935</v>
      </c>
      <c r="D17" s="68">
        <v>1.7599678756529893</v>
      </c>
      <c r="E17" s="69">
        <v>1.7600174699111051</v>
      </c>
      <c r="F17" s="68">
        <v>1.8488945296102304</v>
      </c>
      <c r="G17" s="69">
        <v>1.8064091286258828</v>
      </c>
      <c r="H17" s="68">
        <v>1.8885688482365188</v>
      </c>
      <c r="I17" s="69">
        <v>1.864565979071015</v>
      </c>
      <c r="J17" s="68">
        <v>1.88</v>
      </c>
      <c r="K17" s="69">
        <v>1.89</v>
      </c>
      <c r="L17" s="64">
        <f t="shared" si="0"/>
        <v>0.15050143565630636</v>
      </c>
      <c r="M17" s="64">
        <f t="shared" si="1"/>
        <v>2.5434020928984946E-2</v>
      </c>
    </row>
    <row r="18" spans="1:13" x14ac:dyDescent="0.25">
      <c r="A18" s="67" t="s">
        <v>148</v>
      </c>
      <c r="B18" s="68">
        <v>1.83</v>
      </c>
      <c r="C18" s="69"/>
      <c r="D18" s="68">
        <v>1.8161455461890199</v>
      </c>
      <c r="E18" s="69"/>
      <c r="F18" s="68">
        <v>1.9092840704741025</v>
      </c>
      <c r="G18" s="69"/>
      <c r="H18" s="68">
        <v>1.9461303716894147</v>
      </c>
      <c r="I18" s="69"/>
      <c r="J18" s="68">
        <v>1.94</v>
      </c>
      <c r="K18" s="69"/>
      <c r="L18" s="64">
        <f>J18-H18</f>
        <v>-6.1303716894147708E-3</v>
      </c>
      <c r="M18" s="64"/>
    </row>
    <row r="19" spans="1:13" x14ac:dyDescent="0.25">
      <c r="A19" s="12" t="s">
        <v>239</v>
      </c>
    </row>
    <row r="20" spans="1:13" x14ac:dyDescent="0.25">
      <c r="A20" s="12" t="s">
        <v>142</v>
      </c>
    </row>
    <row r="21" spans="1:13" x14ac:dyDescent="0.25">
      <c r="A21" s="12" t="s">
        <v>143</v>
      </c>
    </row>
    <row r="22" spans="1:13" x14ac:dyDescent="0.25">
      <c r="A22" s="12" t="s">
        <v>97</v>
      </c>
      <c r="L22" s="70"/>
    </row>
    <row r="23" spans="1:13" x14ac:dyDescent="0.25">
      <c r="L23" s="70"/>
    </row>
    <row r="24" spans="1:13" x14ac:dyDescent="0.25">
      <c r="A24" s="71"/>
    </row>
  </sheetData>
  <mergeCells count="5">
    <mergeCell ref="B2:C2"/>
    <mergeCell ref="D2:E2"/>
    <mergeCell ref="F2:G2"/>
    <mergeCell ref="H2:I2"/>
    <mergeCell ref="J2:K2"/>
  </mergeCells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workbookViewId="0">
      <selection activeCell="E47" sqref="E47"/>
    </sheetView>
  </sheetViews>
  <sheetFormatPr baseColWidth="10" defaultRowHeight="15" x14ac:dyDescent="0.25"/>
  <cols>
    <col min="1" max="1" width="17.28515625" customWidth="1"/>
  </cols>
  <sheetData>
    <row r="1" spans="1:7" x14ac:dyDescent="0.25">
      <c r="A1" t="s">
        <v>200</v>
      </c>
    </row>
    <row r="2" spans="1:7" x14ac:dyDescent="0.25">
      <c r="A2" s="181" t="s">
        <v>231</v>
      </c>
      <c r="B2" s="183" t="s">
        <v>232</v>
      </c>
      <c r="C2" s="183"/>
      <c r="D2" s="183" t="s">
        <v>233</v>
      </c>
      <c r="E2" s="183"/>
      <c r="F2" s="183" t="s">
        <v>234</v>
      </c>
      <c r="G2" s="183"/>
    </row>
    <row r="3" spans="1:7" x14ac:dyDescent="0.25">
      <c r="A3" s="182"/>
      <c r="B3" s="170">
        <v>2018</v>
      </c>
      <c r="C3" s="170">
        <v>2019</v>
      </c>
      <c r="D3" s="170">
        <v>2018</v>
      </c>
      <c r="E3" s="170">
        <v>2019</v>
      </c>
      <c r="F3" s="170">
        <v>2018</v>
      </c>
      <c r="G3" s="170">
        <v>2019</v>
      </c>
    </row>
    <row r="4" spans="1:7" x14ac:dyDescent="0.25">
      <c r="A4" s="1" t="s">
        <v>21</v>
      </c>
      <c r="B4" s="171">
        <v>3.0140071213573049E-2</v>
      </c>
      <c r="C4" s="171">
        <v>3.0218593791986041E-2</v>
      </c>
      <c r="D4" s="171">
        <v>0.58597673455570443</v>
      </c>
      <c r="E4" s="171">
        <v>0.60557564056921065</v>
      </c>
      <c r="F4" s="171">
        <v>0.38388319423072254</v>
      </c>
      <c r="G4" s="171">
        <v>0.3642057656388033</v>
      </c>
    </row>
    <row r="5" spans="1:7" x14ac:dyDescent="0.25">
      <c r="A5" s="1" t="s">
        <v>19</v>
      </c>
      <c r="B5" s="171">
        <v>4.2171511429126736E-2</v>
      </c>
      <c r="C5" s="171">
        <v>4.2775766609880743E-2</v>
      </c>
      <c r="D5" s="171">
        <v>0.50368207986874425</v>
      </c>
      <c r="E5" s="171">
        <v>0.52185902896081782</v>
      </c>
      <c r="F5" s="171">
        <v>0.45414640870212902</v>
      </c>
      <c r="G5" s="171">
        <v>0.43536520442930138</v>
      </c>
    </row>
    <row r="6" spans="1:7" x14ac:dyDescent="0.25">
      <c r="A6" s="1" t="s">
        <v>16</v>
      </c>
      <c r="B6" s="171">
        <v>3.8101733426560813E-2</v>
      </c>
      <c r="C6" s="171">
        <v>3.8892082924684629E-2</v>
      </c>
      <c r="D6" s="171">
        <v>0.39995951550330305</v>
      </c>
      <c r="E6" s="171">
        <v>0.4212745330131783</v>
      </c>
      <c r="F6" s="171">
        <v>0.56193875107013613</v>
      </c>
      <c r="G6" s="171">
        <v>0.5398333840621371</v>
      </c>
    </row>
    <row r="7" spans="1:7" x14ac:dyDescent="0.25">
      <c r="A7" s="1" t="s">
        <v>17</v>
      </c>
      <c r="B7" s="171">
        <v>3.7879425579555211E-2</v>
      </c>
      <c r="C7" s="171">
        <v>3.7019369962846722E-2</v>
      </c>
      <c r="D7" s="171">
        <v>0.45302989202496646</v>
      </c>
      <c r="E7" s="171">
        <v>0.45063510061233431</v>
      </c>
      <c r="F7" s="171">
        <v>0.50909068239547828</v>
      </c>
      <c r="G7" s="171">
        <v>0.51234552942481904</v>
      </c>
    </row>
    <row r="8" spans="1:7" x14ac:dyDescent="0.25">
      <c r="A8" s="1" t="s">
        <v>13</v>
      </c>
      <c r="B8" s="171">
        <v>5.4800664439492407E-2</v>
      </c>
      <c r="C8" s="171">
        <v>5.0149931246291142E-2</v>
      </c>
      <c r="D8" s="171">
        <v>0.41550413269780401</v>
      </c>
      <c r="E8" s="171">
        <v>0.42455894698214613</v>
      </c>
      <c r="F8" s="171">
        <v>0.52969520286270366</v>
      </c>
      <c r="G8" s="171">
        <v>0.52529112177156267</v>
      </c>
    </row>
    <row r="9" spans="1:7" x14ac:dyDescent="0.25">
      <c r="A9" s="1" t="s">
        <v>20</v>
      </c>
      <c r="B9" s="171">
        <v>3.7260789553716339E-2</v>
      </c>
      <c r="C9" s="171">
        <v>3.9269033804024377E-2</v>
      </c>
      <c r="D9" s="171">
        <v>0.50692861565060998</v>
      </c>
      <c r="E9" s="171">
        <v>0.51710588047580841</v>
      </c>
      <c r="F9" s="171">
        <v>0.45581059479567376</v>
      </c>
      <c r="G9" s="171">
        <v>0.44362508572016723</v>
      </c>
    </row>
    <row r="10" spans="1:7" x14ac:dyDescent="0.25">
      <c r="A10" s="1" t="s">
        <v>18</v>
      </c>
      <c r="B10" s="171">
        <v>4.2655427335044571E-2</v>
      </c>
      <c r="C10" s="171">
        <v>3.9516550721854775E-2</v>
      </c>
      <c r="D10" s="171">
        <v>0.47602875062292638</v>
      </c>
      <c r="E10" s="171">
        <v>0.4698556452007227</v>
      </c>
      <c r="F10" s="171">
        <v>0.481315822042029</v>
      </c>
      <c r="G10" s="171">
        <v>0.49062780407742251</v>
      </c>
    </row>
    <row r="11" spans="1:7" x14ac:dyDescent="0.25">
      <c r="A11" s="1" t="s">
        <v>11</v>
      </c>
      <c r="B11" s="171">
        <v>5.7236201842453586E-2</v>
      </c>
      <c r="C11" s="171">
        <v>5.9618007319256892E-2</v>
      </c>
      <c r="D11" s="171">
        <v>0.40149410411909248</v>
      </c>
      <c r="E11" s="171">
        <v>0.40012854912347423</v>
      </c>
      <c r="F11" s="171">
        <v>0.54126969403845393</v>
      </c>
      <c r="G11" s="171">
        <v>0.5402534435572689</v>
      </c>
    </row>
    <row r="12" spans="1:7" x14ac:dyDescent="0.25">
      <c r="A12" s="1" t="s">
        <v>15</v>
      </c>
      <c r="B12" s="171">
        <v>4.9452038253053596E-2</v>
      </c>
      <c r="C12" s="171">
        <v>4.9108601395749754E-2</v>
      </c>
      <c r="D12" s="171">
        <v>0.39620153724635837</v>
      </c>
      <c r="E12" s="171">
        <v>0.39511802385438205</v>
      </c>
      <c r="F12" s="171">
        <v>0.55434642450058813</v>
      </c>
      <c r="G12" s="171">
        <v>0.55577337474986832</v>
      </c>
    </row>
    <row r="13" spans="1:7" x14ac:dyDescent="0.25">
      <c r="A13" s="1" t="s">
        <v>14</v>
      </c>
      <c r="B13" s="171">
        <v>4.7980001612773167E-2</v>
      </c>
      <c r="C13" s="171">
        <v>4.7403958808657588E-2</v>
      </c>
      <c r="D13" s="171">
        <v>0.38367873558583993</v>
      </c>
      <c r="E13" s="171">
        <v>0.37704260960720232</v>
      </c>
      <c r="F13" s="171">
        <v>0.56834126280138697</v>
      </c>
      <c r="G13" s="171">
        <v>0.57555343158414007</v>
      </c>
    </row>
    <row r="14" spans="1:7" x14ac:dyDescent="0.25">
      <c r="A14" s="1" t="s">
        <v>12</v>
      </c>
      <c r="B14" s="171">
        <v>8.8664987405541559E-2</v>
      </c>
      <c r="C14" s="171">
        <v>8.3614433200449756E-2</v>
      </c>
      <c r="D14" s="171">
        <v>0.38911838790931991</v>
      </c>
      <c r="E14" s="171">
        <v>0.40355719104569149</v>
      </c>
      <c r="F14" s="171">
        <v>0.52221662468513863</v>
      </c>
      <c r="G14" s="171">
        <v>0.51282837575385876</v>
      </c>
    </row>
    <row r="15" spans="1:7" x14ac:dyDescent="0.25">
      <c r="A15" s="1" t="s">
        <v>10</v>
      </c>
      <c r="B15" s="171">
        <v>7.3369427718463803E-2</v>
      </c>
      <c r="C15" s="171">
        <v>7.0855774985038908E-2</v>
      </c>
      <c r="D15" s="171">
        <v>0.53967009057329351</v>
      </c>
      <c r="E15" s="171">
        <v>0.54530221424296832</v>
      </c>
      <c r="F15" s="171">
        <v>0.38696048170824265</v>
      </c>
      <c r="G15" s="171">
        <v>0.38384201077199281</v>
      </c>
    </row>
    <row r="16" spans="1:7" x14ac:dyDescent="0.25">
      <c r="A16" s="14" t="s">
        <v>95</v>
      </c>
      <c r="B16" s="172">
        <v>4.2851921936420831E-2</v>
      </c>
      <c r="C16" s="172">
        <v>4.2406678328207187E-2</v>
      </c>
      <c r="D16" s="172">
        <v>0.48285651723642059</v>
      </c>
      <c r="E16" s="172">
        <v>0.49179315855268685</v>
      </c>
      <c r="F16" s="172">
        <v>0.47429156082715862</v>
      </c>
      <c r="G16" s="172">
        <v>0.46580016311910605</v>
      </c>
    </row>
    <row r="17" spans="1:1" x14ac:dyDescent="0.25">
      <c r="A17" s="12" t="s">
        <v>97</v>
      </c>
    </row>
  </sheetData>
  <mergeCells count="4">
    <mergeCell ref="A2:A3"/>
    <mergeCell ref="B2:C2"/>
    <mergeCell ref="D2:E2"/>
    <mergeCell ref="F2:G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24"/>
  <sheetViews>
    <sheetView workbookViewId="0">
      <selection activeCell="K34" sqref="K34"/>
    </sheetView>
  </sheetViews>
  <sheetFormatPr baseColWidth="10" defaultRowHeight="15" x14ac:dyDescent="0.25"/>
  <cols>
    <col min="2" max="2" width="16.140625" customWidth="1"/>
    <col min="3" max="3" width="14.5703125" customWidth="1"/>
    <col min="4" max="5" width="14.28515625" bestFit="1" customWidth="1"/>
    <col min="6" max="6" width="12.28515625" bestFit="1" customWidth="1"/>
    <col min="7" max="7" width="14.140625" bestFit="1" customWidth="1"/>
  </cols>
  <sheetData>
    <row r="1" spans="1:1" x14ac:dyDescent="0.25">
      <c r="A1" s="7" t="s">
        <v>103</v>
      </c>
    </row>
    <row r="20" spans="1:7" x14ac:dyDescent="0.25">
      <c r="A20" s="25" t="s">
        <v>8</v>
      </c>
      <c r="B20" s="25" t="s">
        <v>7</v>
      </c>
      <c r="C20" s="25" t="s">
        <v>6</v>
      </c>
      <c r="D20" s="25" t="s">
        <v>5</v>
      </c>
      <c r="E20" s="25" t="s">
        <v>4</v>
      </c>
      <c r="F20" s="25" t="s">
        <v>3</v>
      </c>
    </row>
    <row r="21" spans="1:7" x14ac:dyDescent="0.25">
      <c r="A21" s="25">
        <v>2017</v>
      </c>
      <c r="B21" s="4">
        <v>10069461670.009899</v>
      </c>
      <c r="C21" s="4">
        <v>1147810125.5799999</v>
      </c>
      <c r="D21" s="4">
        <v>964184487.25999904</v>
      </c>
      <c r="E21" s="4">
        <v>241939686.28999999</v>
      </c>
      <c r="F21" s="4">
        <v>6252185.52999999</v>
      </c>
      <c r="G21" s="29"/>
    </row>
    <row r="22" spans="1:7" x14ac:dyDescent="0.25">
      <c r="A22" s="25">
        <v>2018</v>
      </c>
      <c r="B22" s="4">
        <v>10612186360.459999</v>
      </c>
      <c r="C22" s="4">
        <v>1235515191.29</v>
      </c>
      <c r="D22" s="4">
        <v>996781131.13</v>
      </c>
      <c r="E22" s="4">
        <v>254319454.15000001</v>
      </c>
      <c r="F22" s="4">
        <v>5078147.3600000003</v>
      </c>
      <c r="G22" s="29"/>
    </row>
    <row r="23" spans="1:7" x14ac:dyDescent="0.25">
      <c r="A23" s="25">
        <v>2019</v>
      </c>
      <c r="B23" s="4">
        <v>11305986141.83</v>
      </c>
      <c r="C23" s="4">
        <v>1303184946.5899899</v>
      </c>
      <c r="D23" s="4">
        <v>966878355.49000001</v>
      </c>
      <c r="E23" s="4">
        <v>273335768.90999901</v>
      </c>
      <c r="F23" s="4">
        <v>4666185.0699999901</v>
      </c>
      <c r="G23" s="29"/>
    </row>
    <row r="24" spans="1:7" x14ac:dyDescent="0.25">
      <c r="A24" s="8" t="s">
        <v>97</v>
      </c>
    </row>
  </sheetData>
  <pageMargins left="0.75" right="0.75" top="1" bottom="1" header="0.5" footer="0.5"/>
  <pageSetup paperSize="9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G23"/>
  <sheetViews>
    <sheetView workbookViewId="0">
      <selection activeCell="F32" sqref="F32"/>
    </sheetView>
  </sheetViews>
  <sheetFormatPr baseColWidth="10" defaultRowHeight="15" x14ac:dyDescent="0.25"/>
  <cols>
    <col min="2" max="2" width="15.7109375" bestFit="1" customWidth="1"/>
    <col min="3" max="4" width="14.28515625" bestFit="1" customWidth="1"/>
    <col min="5" max="5" width="13.28515625" bestFit="1" customWidth="1"/>
    <col min="6" max="6" width="12.28515625" bestFit="1" customWidth="1"/>
    <col min="7" max="7" width="13.140625" bestFit="1" customWidth="1"/>
  </cols>
  <sheetData>
    <row r="1" spans="1:1" x14ac:dyDescent="0.25">
      <c r="A1" s="117" t="s">
        <v>105</v>
      </c>
    </row>
    <row r="18" spans="1:7" x14ac:dyDescent="0.25">
      <c r="A18" s="8"/>
    </row>
    <row r="19" spans="1:7" x14ac:dyDescent="0.25">
      <c r="A19" s="25" t="s">
        <v>8</v>
      </c>
      <c r="B19" s="25" t="s">
        <v>7</v>
      </c>
      <c r="C19" s="25" t="s">
        <v>6</v>
      </c>
      <c r="D19" s="25" t="s">
        <v>5</v>
      </c>
      <c r="E19" s="25" t="s">
        <v>4</v>
      </c>
      <c r="F19" s="25" t="s">
        <v>3</v>
      </c>
    </row>
    <row r="20" spans="1:7" x14ac:dyDescent="0.25">
      <c r="A20" s="25">
        <v>2017</v>
      </c>
      <c r="B20" s="4">
        <v>1259753825.99</v>
      </c>
      <c r="C20" s="4">
        <v>125939873.16</v>
      </c>
      <c r="D20" s="4">
        <v>171301759.05000001</v>
      </c>
      <c r="E20" s="4">
        <v>27103456.02</v>
      </c>
      <c r="F20" s="4">
        <v>2159906.6699999901</v>
      </c>
      <c r="G20" s="29"/>
    </row>
    <row r="21" spans="1:7" x14ac:dyDescent="0.25">
      <c r="A21" s="25">
        <v>2018</v>
      </c>
      <c r="B21" s="4">
        <v>1299753538.1599901</v>
      </c>
      <c r="C21" s="4">
        <v>151944370.56999999</v>
      </c>
      <c r="D21" s="4">
        <v>159343326.39999899</v>
      </c>
      <c r="E21" s="4">
        <v>19746234.829999998</v>
      </c>
      <c r="F21" s="4">
        <v>2215515.73999999</v>
      </c>
      <c r="G21" s="29"/>
    </row>
    <row r="22" spans="1:7" x14ac:dyDescent="0.25">
      <c r="A22" s="25">
        <v>2019</v>
      </c>
      <c r="B22" s="4">
        <v>1340876623.7</v>
      </c>
      <c r="C22" s="4">
        <v>152471079.579999</v>
      </c>
      <c r="D22" s="4">
        <v>181704919.37</v>
      </c>
      <c r="E22" s="4">
        <v>17894838.57</v>
      </c>
      <c r="F22" s="4">
        <v>1578666.38</v>
      </c>
      <c r="G22" s="29"/>
    </row>
    <row r="23" spans="1:7" x14ac:dyDescent="0.25">
      <c r="A23" s="8" t="s">
        <v>97</v>
      </c>
    </row>
  </sheetData>
  <pageMargins left="0.75" right="0.75" top="1" bottom="1" header="0.5" footer="0.5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H21"/>
  <sheetViews>
    <sheetView workbookViewId="0">
      <selection activeCell="I31" sqref="I31"/>
    </sheetView>
  </sheetViews>
  <sheetFormatPr baseColWidth="10" defaultRowHeight="15" x14ac:dyDescent="0.25"/>
  <cols>
    <col min="2" max="2" width="15.7109375" bestFit="1" customWidth="1"/>
    <col min="3" max="3" width="14.28515625" bestFit="1" customWidth="1"/>
    <col min="4" max="4" width="15.7109375" bestFit="1" customWidth="1"/>
    <col min="5" max="5" width="14.28515625" bestFit="1" customWidth="1"/>
    <col min="6" max="6" width="12.28515625" bestFit="1" customWidth="1"/>
    <col min="7" max="7" width="13.140625" bestFit="1" customWidth="1"/>
  </cols>
  <sheetData>
    <row r="1" spans="1:2" x14ac:dyDescent="0.25">
      <c r="A1" s="7" t="s">
        <v>194</v>
      </c>
      <c r="B1" s="119"/>
    </row>
    <row r="17" spans="1:8" x14ac:dyDescent="0.25">
      <c r="A17" s="25" t="s">
        <v>8</v>
      </c>
      <c r="B17" s="25" t="s">
        <v>7</v>
      </c>
      <c r="C17" s="25" t="s">
        <v>6</v>
      </c>
      <c r="D17" s="25" t="s">
        <v>5</v>
      </c>
      <c r="E17" s="25" t="s">
        <v>4</v>
      </c>
      <c r="F17" s="25" t="s">
        <v>3</v>
      </c>
    </row>
    <row r="18" spans="1:8" x14ac:dyDescent="0.25">
      <c r="A18" s="25">
        <v>2017</v>
      </c>
      <c r="B18" s="4">
        <v>1532348741.8899901</v>
      </c>
      <c r="C18" s="4">
        <v>343309052.77999997</v>
      </c>
      <c r="D18" s="4">
        <v>789297094.69999897</v>
      </c>
      <c r="E18" s="4">
        <v>581115782.41999996</v>
      </c>
      <c r="F18" s="4">
        <v>2728437.16</v>
      </c>
      <c r="G18" s="29"/>
      <c r="H18" s="30"/>
    </row>
    <row r="19" spans="1:8" x14ac:dyDescent="0.25">
      <c r="A19" s="25">
        <v>2018</v>
      </c>
      <c r="B19" s="4">
        <v>1656954054.8199999</v>
      </c>
      <c r="C19" s="4">
        <v>257161663.66999999</v>
      </c>
      <c r="D19" s="4">
        <v>777115937.14999902</v>
      </c>
      <c r="E19" s="4">
        <v>575978318.38</v>
      </c>
      <c r="F19" s="4">
        <v>1105070.48</v>
      </c>
      <c r="H19" s="30"/>
    </row>
    <row r="20" spans="1:8" x14ac:dyDescent="0.25">
      <c r="A20" s="25">
        <v>2019</v>
      </c>
      <c r="B20" s="4">
        <v>1756975749.8499999</v>
      </c>
      <c r="C20" s="4">
        <v>310029039.98000002</v>
      </c>
      <c r="D20" s="4">
        <v>1038953839.5499901</v>
      </c>
      <c r="E20" s="4">
        <v>587312107.60999894</v>
      </c>
      <c r="F20" s="4">
        <v>1112728.05</v>
      </c>
    </row>
    <row r="21" spans="1:8" x14ac:dyDescent="0.25">
      <c r="A21" s="8" t="s">
        <v>97</v>
      </c>
    </row>
  </sheetData>
  <pageMargins left="0.75" right="0.75" top="1" bottom="1" header="0.5" footer="0.5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B8"/>
  <sheetViews>
    <sheetView workbookViewId="0">
      <selection activeCell="G34" sqref="G34"/>
    </sheetView>
  </sheetViews>
  <sheetFormatPr baseColWidth="10" defaultRowHeight="15" x14ac:dyDescent="0.25"/>
  <cols>
    <col min="2" max="2" width="13.28515625" bestFit="1" customWidth="1"/>
  </cols>
  <sheetData>
    <row r="1" spans="1:2" x14ac:dyDescent="0.25">
      <c r="A1" s="7" t="s">
        <v>158</v>
      </c>
    </row>
    <row r="2" spans="1:2" x14ac:dyDescent="0.25">
      <c r="A2" s="25" t="s">
        <v>8</v>
      </c>
      <c r="B2" s="25" t="s">
        <v>39</v>
      </c>
    </row>
    <row r="3" spans="1:2" x14ac:dyDescent="0.25">
      <c r="A3" s="1">
        <v>2015</v>
      </c>
      <c r="B3" s="4">
        <v>131532.638336023</v>
      </c>
    </row>
    <row r="4" spans="1:2" x14ac:dyDescent="0.25">
      <c r="A4" s="1">
        <v>2016</v>
      </c>
      <c r="B4" s="4">
        <v>127761.081407488</v>
      </c>
    </row>
    <row r="5" spans="1:2" x14ac:dyDescent="0.25">
      <c r="A5" s="1">
        <v>2017</v>
      </c>
      <c r="B5" s="4">
        <v>132395.310230064</v>
      </c>
    </row>
    <row r="6" spans="1:2" x14ac:dyDescent="0.25">
      <c r="A6" s="1">
        <v>2018</v>
      </c>
      <c r="B6" s="4">
        <v>132990.633567468</v>
      </c>
    </row>
    <row r="7" spans="1:2" x14ac:dyDescent="0.25">
      <c r="A7" s="1">
        <v>2019</v>
      </c>
      <c r="B7" s="4">
        <v>127305.611352608</v>
      </c>
    </row>
    <row r="8" spans="1:2" x14ac:dyDescent="0.25">
      <c r="A8" s="8" t="s">
        <v>97</v>
      </c>
    </row>
  </sheetData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55</vt:i4>
      </vt:variant>
    </vt:vector>
  </HeadingPairs>
  <TitlesOfParts>
    <vt:vector size="55" baseType="lpstr">
      <vt:lpstr>Index</vt:lpstr>
      <vt:lpstr>Figur 2.1</vt:lpstr>
      <vt:lpstr>Figur 2.2</vt:lpstr>
      <vt:lpstr>Tabell 2.1</vt:lpstr>
      <vt:lpstr>Figur 2.3</vt:lpstr>
      <vt:lpstr>Figur 2.4</vt:lpstr>
      <vt:lpstr>Figur. 2.5</vt:lpstr>
      <vt:lpstr>Figur 2.6</vt:lpstr>
      <vt:lpstr>Figur 2.7</vt:lpstr>
      <vt:lpstr>Figur 2.8</vt:lpstr>
      <vt:lpstr>Figur 3.1</vt:lpstr>
      <vt:lpstr>Tabell 3.1</vt:lpstr>
      <vt:lpstr>Tabell 3.2</vt:lpstr>
      <vt:lpstr>Tabell 4.1</vt:lpstr>
      <vt:lpstr>Tabell 4.2</vt:lpstr>
      <vt:lpstr>Tabell 4.3</vt:lpstr>
      <vt:lpstr>Figur 4.1</vt:lpstr>
      <vt:lpstr>Tabell 4.4</vt:lpstr>
      <vt:lpstr>Figur 4.2</vt:lpstr>
      <vt:lpstr>Figur 4.3</vt:lpstr>
      <vt:lpstr>Tabell 4.5</vt:lpstr>
      <vt:lpstr>Figur 4.4</vt:lpstr>
      <vt:lpstr>Figur 4.5</vt:lpstr>
      <vt:lpstr>Tabell 4.6</vt:lpstr>
      <vt:lpstr>Tabell 4.7</vt:lpstr>
      <vt:lpstr>Figur 4.6</vt:lpstr>
      <vt:lpstr>Tabell 5.1</vt:lpstr>
      <vt:lpstr>Tabell 5.2</vt:lpstr>
      <vt:lpstr>Tabell 5.3</vt:lpstr>
      <vt:lpstr>Tabell 5.4</vt:lpstr>
      <vt:lpstr>Figur 5.1</vt:lpstr>
      <vt:lpstr>Tabell 5.5</vt:lpstr>
      <vt:lpstr>Figur 7.1</vt:lpstr>
      <vt:lpstr>Figur 7.2</vt:lpstr>
      <vt:lpstr>Figur 7.3</vt:lpstr>
      <vt:lpstr>Figur 7.4</vt:lpstr>
      <vt:lpstr>Figur 7.5</vt:lpstr>
      <vt:lpstr>Figur 8.1</vt:lpstr>
      <vt:lpstr>Figur 8.2</vt:lpstr>
      <vt:lpstr>Figur 8.3</vt:lpstr>
      <vt:lpstr>Tabell 9.1</vt:lpstr>
      <vt:lpstr>Figur 9.1</vt:lpstr>
      <vt:lpstr>Tabell 9.2</vt:lpstr>
      <vt:lpstr>Tabell 9.3</vt:lpstr>
      <vt:lpstr>Figur 9.2</vt:lpstr>
      <vt:lpstr>Figur 9.3</vt:lpstr>
      <vt:lpstr>Figur 9.4</vt:lpstr>
      <vt:lpstr>Figur 9.5</vt:lpstr>
      <vt:lpstr>Figur 9.6</vt:lpstr>
      <vt:lpstr>Figur 9.7</vt:lpstr>
      <vt:lpstr>Tabell 10.1</vt:lpstr>
      <vt:lpstr>Tabell 10.2</vt:lpstr>
      <vt:lpstr>Tabell 10.3</vt:lpstr>
      <vt:lpstr>Tabell 10.4</vt:lpstr>
      <vt:lpstr>Tabell 10.5</vt:lpstr>
    </vt:vector>
  </TitlesOfParts>
  <Company>Politiet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Jens Dahl Haagensen</dc:creator>
  <cp:lastModifiedBy>Cathrine Stensbak Haug</cp:lastModifiedBy>
  <dcterms:created xsi:type="dcterms:W3CDTF">2020-03-30T11:11:03Z</dcterms:created>
  <dcterms:modified xsi:type="dcterms:W3CDTF">2020-06-26T10:21:37Z</dcterms:modified>
</cp:coreProperties>
</file>